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480" windowHeight="9975" tabRatio="828" firstSheet="5" activeTab="16"/>
  </bookViews>
  <sheets>
    <sheet name="Исходные данные" sheetId="3" state="hidden" r:id="rId1"/>
    <sheet name="дор" sheetId="72" r:id="rId2"/>
    <sheet name="шлак" sheetId="71" r:id="rId3"/>
    <sheet name="ЛПО" sheetId="70" r:id="rId4"/>
    <sheet name="патр" sheetId="69" r:id="rId5"/>
    <sheet name="стенд" sheetId="68" r:id="rId6"/>
    <sheet name="благоустр" sheetId="67" r:id="rId7"/>
    <sheet name="свод Обл" sheetId="66" r:id="rId8"/>
    <sheet name="исх обл" sheetId="57" r:id="rId9"/>
    <sheet name="туш " sheetId="48" r:id="rId10"/>
    <sheet name="Благоустройство" sheetId="18" r:id="rId11"/>
    <sheet name="Сод ПХС" sheetId="47" r:id="rId12"/>
    <sheet name="Сод ГТС" sheetId="46" r:id="rId13"/>
    <sheet name="подг техн" sheetId="45" r:id="rId14"/>
    <sheet name="сооб" sheetId="55" r:id="rId15"/>
    <sheet name="Минп" sheetId="43" r:id="rId16"/>
    <sheet name="Проч" sheetId="44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FilterDatabase" localSheetId="1" hidden="1">дор!$Q$2:$Q$15</definedName>
    <definedName name="_FilterDatabase" localSheetId="2" hidden="1">шлак!$Q$2:$Q$15</definedName>
    <definedName name="_xlnm.Print_Titles" localSheetId="1">дор!$15:$15</definedName>
    <definedName name="_xlnm.Print_Titles" localSheetId="2">шлак!$15:$15</definedName>
    <definedName name="_xlnm.Print_Area" localSheetId="6">благоустр!$A$1:$AA$57</definedName>
    <definedName name="_xlnm.Print_Area" localSheetId="10">Благоустройство!$A$1:$AE$20</definedName>
    <definedName name="_xlnm.Print_Area" localSheetId="1">дор!$A$1:$AA$44</definedName>
    <definedName name="_xlnm.Print_Area" localSheetId="8">'исх обл'!$A$1:$H$21</definedName>
    <definedName name="_xlnm.Print_Area" localSheetId="3">ЛПО!$A$1:$Z$13</definedName>
    <definedName name="_xlnm.Print_Area" localSheetId="15">Минп!$A$1:$Y$13</definedName>
    <definedName name="_xlnm.Print_Area" localSheetId="4">патр!$A$1:$Y$14</definedName>
    <definedName name="_xlnm.Print_Area" localSheetId="13">'подг техн'!$A$1:$W$15</definedName>
    <definedName name="_xlnm.Print_Area" localSheetId="16">Проч!$A$1:$Y$13</definedName>
    <definedName name="_xlnm.Print_Area" localSheetId="7">'свод Обл'!$B$1:$AS$38</definedName>
    <definedName name="_xlnm.Print_Area" localSheetId="12">'Сод ГТС'!$A$1:$W$14</definedName>
    <definedName name="_xlnm.Print_Area" localSheetId="11">'Сод ПХС'!$A$1:$Y$13</definedName>
    <definedName name="_xlnm.Print_Area" localSheetId="14">сооб!$A$1:$W$13</definedName>
    <definedName name="_xlnm.Print_Area" localSheetId="5">стенд!$A$1:$Q$74</definedName>
    <definedName name="_xlnm.Print_Area" localSheetId="9">'туш '!$A$1:$Y$17</definedName>
    <definedName name="_xlnm.Print_Area" localSheetId="2">шлак!$A$1:$AA$46</definedName>
  </definedNames>
  <calcPr calcId="125725"/>
</workbook>
</file>

<file path=xl/calcChain.xml><?xml version="1.0" encoding="utf-8"?>
<calcChain xmlns="http://schemas.openxmlformats.org/spreadsheetml/2006/main">
  <c r="AB44" i="72"/>
  <c r="AB43"/>
  <c r="AB45" s="1"/>
  <c r="AB46" s="1"/>
  <c r="AB46" i="71"/>
  <c r="AB45"/>
  <c r="AB47" s="1"/>
  <c r="AB48" s="1"/>
  <c r="AH13" i="70" l="1"/>
  <c r="K13"/>
  <c r="Y12"/>
  <c r="N12"/>
  <c r="J12"/>
  <c r="W11"/>
  <c r="Y11" s="1"/>
  <c r="N11"/>
  <c r="O11" s="1"/>
  <c r="J11"/>
  <c r="J13" s="1"/>
  <c r="AJ9"/>
  <c r="AK9" s="1"/>
  <c r="AI9"/>
  <c r="AD9"/>
  <c r="L12" i="47"/>
  <c r="I14" i="69"/>
  <c r="X13"/>
  <c r="X11"/>
  <c r="AA15" s="1"/>
  <c r="AI14" s="1"/>
  <c r="M11"/>
  <c r="N11" s="1"/>
  <c r="J11"/>
  <c r="J14" s="1"/>
  <c r="M10"/>
  <c r="N10" s="1"/>
  <c r="L20" i="57"/>
  <c r="L18"/>
  <c r="L12"/>
  <c r="L8"/>
  <c r="L6"/>
  <c r="C14"/>
  <c r="C16"/>
  <c r="AB74" i="68"/>
  <c r="AB73"/>
  <c r="AB57" i="67"/>
  <c r="AB56"/>
  <c r="AC54"/>
  <c r="AC53" s="1"/>
  <c r="AD14" i="66" s="1"/>
  <c r="E34"/>
  <c r="F30"/>
  <c r="F29"/>
  <c r="C26"/>
  <c r="G26" s="1"/>
  <c r="C33"/>
  <c r="G33" s="1"/>
  <c r="B36"/>
  <c r="C36" s="1"/>
  <c r="G36" s="1"/>
  <c r="B30"/>
  <c r="B35"/>
  <c r="C35" s="1"/>
  <c r="G35" s="1"/>
  <c r="B34"/>
  <c r="C34" s="1"/>
  <c r="G34" s="1"/>
  <c r="B32"/>
  <c r="B31"/>
  <c r="C31" s="1"/>
  <c r="G31" s="1"/>
  <c r="B29"/>
  <c r="B27"/>
  <c r="C27" s="1"/>
  <c r="G27" s="1"/>
  <c r="B25"/>
  <c r="C25" s="1"/>
  <c r="G25" s="1"/>
  <c r="B24"/>
  <c r="C24" s="1"/>
  <c r="G24" s="1"/>
  <c r="B23"/>
  <c r="C23" s="1"/>
  <c r="G23" s="1"/>
  <c r="B22"/>
  <c r="C22" s="1"/>
  <c r="G22" s="1"/>
  <c r="F37"/>
  <c r="F39" s="1"/>
  <c r="V12" i="44"/>
  <c r="V10"/>
  <c r="V11" i="43"/>
  <c r="V10"/>
  <c r="T11" i="45"/>
  <c r="T10" i="46"/>
  <c r="V12" i="47"/>
  <c r="AB15" i="18"/>
  <c r="AB14"/>
  <c r="AB16" s="1"/>
  <c r="AB13"/>
  <c r="V14" i="48"/>
  <c r="V13"/>
  <c r="V12"/>
  <c r="V11"/>
  <c r="I28" i="66"/>
  <c r="H28"/>
  <c r="H24"/>
  <c r="I24"/>
  <c r="E24"/>
  <c r="O12" i="70" l="1"/>
  <c r="R11"/>
  <c r="P11"/>
  <c r="O13"/>
  <c r="Q11"/>
  <c r="S11" s="1"/>
  <c r="Y13"/>
  <c r="AB16" s="1"/>
  <c r="R12"/>
  <c r="P12"/>
  <c r="Q12"/>
  <c r="Q10" i="69"/>
  <c r="O10"/>
  <c r="O14" s="1"/>
  <c r="N14"/>
  <c r="R10"/>
  <c r="P10"/>
  <c r="AJ14"/>
  <c r="Q11"/>
  <c r="O11"/>
  <c r="R11" s="1"/>
  <c r="P11"/>
  <c r="X14"/>
  <c r="AB75" i="68"/>
  <c r="AB76" s="1"/>
  <c r="AB58" i="67"/>
  <c r="AB59" s="1"/>
  <c r="AE14" i="66"/>
  <c r="AC71" i="68"/>
  <c r="C32" i="66"/>
  <c r="G32" s="1"/>
  <c r="B28"/>
  <c r="B37" s="1"/>
  <c r="L34"/>
  <c r="K35"/>
  <c r="K23"/>
  <c r="K11" i="55"/>
  <c r="L11" s="1"/>
  <c r="N11" s="1"/>
  <c r="K10" i="45"/>
  <c r="K12" i="55"/>
  <c r="V12" i="46"/>
  <c r="O16" i="18"/>
  <c r="O13"/>
  <c r="O12"/>
  <c r="M15" i="48"/>
  <c r="M14"/>
  <c r="M11"/>
  <c r="M10"/>
  <c r="AL4" i="66"/>
  <c r="B19" i="57"/>
  <c r="B17"/>
  <c r="B15"/>
  <c r="B13"/>
  <c r="B11"/>
  <c r="B9"/>
  <c r="B7"/>
  <c r="AK8" i="66"/>
  <c r="AI21" s="1"/>
  <c r="AN21" s="1"/>
  <c r="AO29"/>
  <c r="U21"/>
  <c r="AA26" s="1"/>
  <c r="AQ13"/>
  <c r="AE37"/>
  <c r="H35"/>
  <c r="AI28"/>
  <c r="F20" i="57" s="1"/>
  <c r="AA28" i="66"/>
  <c r="AI27"/>
  <c r="F18" i="57" s="1"/>
  <c r="AA27" i="66"/>
  <c r="AA25"/>
  <c r="AI24"/>
  <c r="F12" i="57" s="1"/>
  <c r="AA24" i="66"/>
  <c r="AI23"/>
  <c r="F10" i="57" s="1"/>
  <c r="AA23" i="66"/>
  <c r="AI22"/>
  <c r="F8" i="57" s="1"/>
  <c r="AA22" i="66"/>
  <c r="AK21"/>
  <c r="AA21"/>
  <c r="Y21"/>
  <c r="W21"/>
  <c r="S21"/>
  <c r="Q21"/>
  <c r="O21"/>
  <c r="M21"/>
  <c r="AA20"/>
  <c r="B20"/>
  <c r="AT17"/>
  <c r="AR16"/>
  <c r="AQ16"/>
  <c r="AP16"/>
  <c r="AO16"/>
  <c r="AJ16"/>
  <c r="AS16" s="1"/>
  <c r="AE16"/>
  <c r="AN16" s="1"/>
  <c r="AD16"/>
  <c r="AR15"/>
  <c r="AQ15"/>
  <c r="AP15"/>
  <c r="AJ15"/>
  <c r="AS15" s="1"/>
  <c r="AF15"/>
  <c r="AF17" s="1"/>
  <c r="AE15"/>
  <c r="AN15" s="1"/>
  <c r="AD15"/>
  <c r="AM15" s="1"/>
  <c r="AP13"/>
  <c r="AR12"/>
  <c r="AO12"/>
  <c r="AJ12"/>
  <c r="AS12" s="1"/>
  <c r="AH12"/>
  <c r="AH17" s="1"/>
  <c r="AG12"/>
  <c r="AP12" s="1"/>
  <c r="AE12"/>
  <c r="AN12" s="1"/>
  <c r="AD12"/>
  <c r="AR11"/>
  <c r="AQ11"/>
  <c r="AP11"/>
  <c r="AO11"/>
  <c r="AJ11"/>
  <c r="AS11" s="1"/>
  <c r="AE11"/>
  <c r="AN11" s="1"/>
  <c r="AD11"/>
  <c r="AM11" s="1"/>
  <c r="AQ10"/>
  <c r="AP10"/>
  <c r="AO10"/>
  <c r="AJ10"/>
  <c r="AS10" s="1"/>
  <c r="AI10"/>
  <c r="AR10" s="1"/>
  <c r="AE10"/>
  <c r="AN10" s="1"/>
  <c r="AD10"/>
  <c r="AM10" s="1"/>
  <c r="AG3"/>
  <c r="S12" i="70" l="1"/>
  <c r="T12"/>
  <c r="U12" s="1"/>
  <c r="Z12" s="1"/>
  <c r="Q13"/>
  <c r="R13"/>
  <c r="AB27"/>
  <c r="T11"/>
  <c r="T13" s="1"/>
  <c r="AB13" s="1"/>
  <c r="AB26" s="1"/>
  <c r="S13"/>
  <c r="AB12" s="1"/>
  <c r="U11"/>
  <c r="P13"/>
  <c r="AK14" i="69"/>
  <c r="P14"/>
  <c r="Q14"/>
  <c r="S11"/>
  <c r="T11"/>
  <c r="Y11" s="1"/>
  <c r="R14"/>
  <c r="T10"/>
  <c r="S10"/>
  <c r="S14" s="1"/>
  <c r="AA12" s="1"/>
  <c r="AI11" s="1"/>
  <c r="AC70" i="68"/>
  <c r="AD13" i="66" s="1"/>
  <c r="AE13"/>
  <c r="AJ13"/>
  <c r="AJ14"/>
  <c r="AQ9"/>
  <c r="AO9"/>
  <c r="AR13"/>
  <c r="AI25"/>
  <c r="F14" i="57" s="1"/>
  <c r="AO13" i="66"/>
  <c r="F6" i="57"/>
  <c r="AC11" i="66"/>
  <c r="AH23" s="1"/>
  <c r="AJ23" s="1"/>
  <c r="AC12"/>
  <c r="AH24" s="1"/>
  <c r="C12" i="57" s="1"/>
  <c r="AC16" i="66"/>
  <c r="AH28" s="1"/>
  <c r="C20" i="57" s="1"/>
  <c r="AI17" i="66"/>
  <c r="AI26"/>
  <c r="F16" i="57" s="1"/>
  <c r="AG17" i="66"/>
  <c r="C10" i="57"/>
  <c r="AP9" i="66"/>
  <c r="AR9"/>
  <c r="AQ12"/>
  <c r="AQ14"/>
  <c r="AO14"/>
  <c r="AR14"/>
  <c r="AP14"/>
  <c r="AC10"/>
  <c r="AL11"/>
  <c r="AM12"/>
  <c r="AM16"/>
  <c r="AL16" s="1"/>
  <c r="AL10"/>
  <c r="AC15"/>
  <c r="AH27" s="1"/>
  <c r="C18" i="57" s="1"/>
  <c r="AO15" i="66"/>
  <c r="AL15" s="1"/>
  <c r="X10" i="43"/>
  <c r="X12"/>
  <c r="Z11" i="70" l="1"/>
  <c r="Z13" s="1"/>
  <c r="U13"/>
  <c r="AB25"/>
  <c r="AB28" s="1"/>
  <c r="AD28" s="1"/>
  <c r="AC12"/>
  <c r="AB18"/>
  <c r="AE10" s="1"/>
  <c r="AJ11" i="69"/>
  <c r="R16"/>
  <c r="AA11"/>
  <c r="Y10"/>
  <c r="Y14" s="1"/>
  <c r="Y16" s="1"/>
  <c r="T14"/>
  <c r="AL12" i="66"/>
  <c r="AJ24" s="1"/>
  <c r="I37"/>
  <c r="AI29"/>
  <c r="K27"/>
  <c r="AP17"/>
  <c r="AQ17"/>
  <c r="AQ18" s="1"/>
  <c r="AR17"/>
  <c r="AR18" s="1"/>
  <c r="AH22"/>
  <c r="AJ22" s="1"/>
  <c r="C8" i="57"/>
  <c r="AO17" i="66"/>
  <c r="AJ27"/>
  <c r="AJ28"/>
  <c r="G6" i="57"/>
  <c r="D6"/>
  <c r="J13" i="55"/>
  <c r="G13"/>
  <c r="V12"/>
  <c r="Y13" s="1"/>
  <c r="L17" i="48"/>
  <c r="I17"/>
  <c r="N15"/>
  <c r="X14"/>
  <c r="N14"/>
  <c r="X13"/>
  <c r="W12"/>
  <c r="X12" s="1"/>
  <c r="W11"/>
  <c r="X11" s="1"/>
  <c r="N11"/>
  <c r="J11"/>
  <c r="N10"/>
  <c r="Q10" s="1"/>
  <c r="AH14" i="47"/>
  <c r="AI14" s="1"/>
  <c r="AA14"/>
  <c r="AH13" s="1"/>
  <c r="AI13" s="1"/>
  <c r="AJ13" s="1"/>
  <c r="AE13"/>
  <c r="X13"/>
  <c r="I13"/>
  <c r="AE12"/>
  <c r="M12"/>
  <c r="L11"/>
  <c r="M11" s="1"/>
  <c r="N11" s="1"/>
  <c r="L10"/>
  <c r="M10" s="1"/>
  <c r="N10" s="1"/>
  <c r="AJ9"/>
  <c r="AI9"/>
  <c r="AH9"/>
  <c r="J14" i="46"/>
  <c r="G14"/>
  <c r="AF13"/>
  <c r="AG13" s="1"/>
  <c r="AH13" s="1"/>
  <c r="V13"/>
  <c r="Y15" s="1"/>
  <c r="AF15" s="1"/>
  <c r="AH12"/>
  <c r="V11"/>
  <c r="AC10"/>
  <c r="AC11" s="1"/>
  <c r="V10"/>
  <c r="K10"/>
  <c r="K14" s="1"/>
  <c r="AH8"/>
  <c r="AG8"/>
  <c r="AF8"/>
  <c r="AF16" i="45"/>
  <c r="AG16" s="1"/>
  <c r="J15"/>
  <c r="G15"/>
  <c r="V14"/>
  <c r="Y14" s="1"/>
  <c r="AF14" s="1"/>
  <c r="AG14" s="1"/>
  <c r="AH14" s="1"/>
  <c r="AH13"/>
  <c r="Y13"/>
  <c r="V11"/>
  <c r="T13" s="1"/>
  <c r="V13" s="1"/>
  <c r="K11"/>
  <c r="L10"/>
  <c r="AH9"/>
  <c r="AG9"/>
  <c r="AF9"/>
  <c r="W12" i="44"/>
  <c r="X11"/>
  <c r="X10"/>
  <c r="M10"/>
  <c r="I10"/>
  <c r="I13" s="1"/>
  <c r="P9"/>
  <c r="AK8"/>
  <c r="AJ8"/>
  <c r="AI8"/>
  <c r="AH8" i="43"/>
  <c r="AI8"/>
  <c r="AJ8" s="1"/>
  <c r="I10"/>
  <c r="J10" s="1"/>
  <c r="J13" s="1"/>
  <c r="M10"/>
  <c r="W11"/>
  <c r="I13"/>
  <c r="AE13"/>
  <c r="AB19" i="70" l="1"/>
  <c r="Z14"/>
  <c r="AE9"/>
  <c r="AF12"/>
  <c r="AB10"/>
  <c r="AK11" i="69"/>
  <c r="AE11"/>
  <c r="AE12" s="1"/>
  <c r="AI10"/>
  <c r="AA17"/>
  <c r="AB11"/>
  <c r="AA10" s="1"/>
  <c r="AA9" s="1"/>
  <c r="J31" i="66"/>
  <c r="K31" s="1"/>
  <c r="X11" i="43"/>
  <c r="X13" s="1"/>
  <c r="H37" i="66"/>
  <c r="H39" s="1"/>
  <c r="I39"/>
  <c r="AP18"/>
  <c r="J32"/>
  <c r="K32" s="1"/>
  <c r="J25"/>
  <c r="K25" s="1"/>
  <c r="AO18"/>
  <c r="N10" i="43"/>
  <c r="O10" s="1"/>
  <c r="N10" i="44"/>
  <c r="P10" s="1"/>
  <c r="X12"/>
  <c r="X13" s="1"/>
  <c r="AA13" s="1"/>
  <c r="K15" i="45"/>
  <c r="AA13" i="43"/>
  <c r="K13" i="55"/>
  <c r="L12"/>
  <c r="L13" i="47"/>
  <c r="N12"/>
  <c r="O12" s="1"/>
  <c r="Y14" i="46"/>
  <c r="AF14" s="1"/>
  <c r="AG14" s="1"/>
  <c r="AH14" s="1"/>
  <c r="M17" i="48"/>
  <c r="X17"/>
  <c r="AB13"/>
  <c r="AJ9" i="66" s="1"/>
  <c r="AG13" i="55"/>
  <c r="L13"/>
  <c r="O11"/>
  <c r="M11"/>
  <c r="V13"/>
  <c r="M12"/>
  <c r="P11" i="48"/>
  <c r="Q11"/>
  <c r="O11"/>
  <c r="Q14"/>
  <c r="O14"/>
  <c r="P14"/>
  <c r="P15"/>
  <c r="Q15"/>
  <c r="O15"/>
  <c r="P10"/>
  <c r="N17"/>
  <c r="O10"/>
  <c r="AJ14" i="47"/>
  <c r="P10"/>
  <c r="Q10"/>
  <c r="O10"/>
  <c r="Q11"/>
  <c r="O11"/>
  <c r="P11"/>
  <c r="M13"/>
  <c r="AG15" i="46"/>
  <c r="L10"/>
  <c r="V14"/>
  <c r="O10" i="45"/>
  <c r="M10"/>
  <c r="N10"/>
  <c r="L11"/>
  <c r="M11" s="1"/>
  <c r="V15"/>
  <c r="Y15"/>
  <c r="AF15" s="1"/>
  <c r="AG15" s="1"/>
  <c r="AH15" s="1"/>
  <c r="AH16"/>
  <c r="N13" i="44"/>
  <c r="P13"/>
  <c r="Q10"/>
  <c r="Q13" s="1"/>
  <c r="O10"/>
  <c r="O13" s="1"/>
  <c r="J10"/>
  <c r="J13" s="1"/>
  <c r="O13" i="43"/>
  <c r="Q10"/>
  <c r="Q13" s="1"/>
  <c r="N13"/>
  <c r="P10"/>
  <c r="P13" s="1"/>
  <c r="AF13" i="70" l="1"/>
  <c r="AF15"/>
  <c r="AF16" s="1"/>
  <c r="AE14" i="69"/>
  <c r="AE15" s="1"/>
  <c r="AJ10"/>
  <c r="AI15"/>
  <c r="O12" i="55"/>
  <c r="N12"/>
  <c r="P12" s="1"/>
  <c r="Q12" s="1"/>
  <c r="R12" s="1"/>
  <c r="W12" s="1"/>
  <c r="O13"/>
  <c r="R11" i="47"/>
  <c r="O17" i="48"/>
  <c r="Q17"/>
  <c r="AS9" i="66"/>
  <c r="R10" i="43"/>
  <c r="R13" s="1"/>
  <c r="AA10" s="1"/>
  <c r="AI13" i="44"/>
  <c r="AJ13" s="1"/>
  <c r="P10" i="45"/>
  <c r="P17" i="48"/>
  <c r="R15"/>
  <c r="R14"/>
  <c r="S14" s="1"/>
  <c r="T14" s="1"/>
  <c r="Y14" s="1"/>
  <c r="R11"/>
  <c r="S11" s="1"/>
  <c r="T11" s="1"/>
  <c r="Y11" s="1"/>
  <c r="M13" i="55"/>
  <c r="N13"/>
  <c r="AH13"/>
  <c r="P11"/>
  <c r="S15" i="48"/>
  <c r="T15" s="1"/>
  <c r="Y15" s="1"/>
  <c r="R10"/>
  <c r="Q12" i="47"/>
  <c r="Q13" s="1"/>
  <c r="P12"/>
  <c r="O13"/>
  <c r="P13"/>
  <c r="N13"/>
  <c r="S11"/>
  <c r="T11" s="1"/>
  <c r="Y11" s="1"/>
  <c r="R10"/>
  <c r="L14" i="46"/>
  <c r="O10"/>
  <c r="O14" s="1"/>
  <c r="M10"/>
  <c r="M14" s="1"/>
  <c r="N10"/>
  <c r="N14" s="1"/>
  <c r="AH15"/>
  <c r="Q10" i="45"/>
  <c r="R10" s="1"/>
  <c r="O11"/>
  <c r="O15" s="1"/>
  <c r="N11"/>
  <c r="N15" s="1"/>
  <c r="M15"/>
  <c r="L15"/>
  <c r="R10" i="44"/>
  <c r="S10" i="43"/>
  <c r="S13" s="1"/>
  <c r="AA11" s="1"/>
  <c r="Y15" i="18"/>
  <c r="Y14"/>
  <c r="AK10" i="69" l="1"/>
  <c r="AK15" s="1"/>
  <c r="AJ15"/>
  <c r="P11" i="45"/>
  <c r="P15" s="1"/>
  <c r="Y11" s="1"/>
  <c r="AF11" s="1"/>
  <c r="AG11" s="1"/>
  <c r="AH11" s="1"/>
  <c r="AS5" i="66"/>
  <c r="AH10" i="43"/>
  <c r="AI10" s="1"/>
  <c r="AJ10" s="1"/>
  <c r="AB10"/>
  <c r="AA9" s="1"/>
  <c r="AH11"/>
  <c r="AI11" s="1"/>
  <c r="AJ11" s="1"/>
  <c r="T10"/>
  <c r="AA15"/>
  <c r="AH13"/>
  <c r="AI13" s="1"/>
  <c r="P10" i="46"/>
  <c r="P14" s="1"/>
  <c r="Y10" s="1"/>
  <c r="R12" i="47"/>
  <c r="S12" s="1"/>
  <c r="T12" s="1"/>
  <c r="Y12" s="1"/>
  <c r="P13" i="55"/>
  <c r="Y11" s="1"/>
  <c r="Q11"/>
  <c r="Q13" s="1"/>
  <c r="Y12" s="1"/>
  <c r="AI13"/>
  <c r="S10" i="48"/>
  <c r="S17" s="1"/>
  <c r="AB12" s="1"/>
  <c r="AE9" i="66" s="1"/>
  <c r="R17" i="48"/>
  <c r="AB11" s="1"/>
  <c r="AD9" i="66" s="1"/>
  <c r="R13" i="47"/>
  <c r="AA12" s="1"/>
  <c r="S10"/>
  <c r="Q10" i="46"/>
  <c r="Q14" s="1"/>
  <c r="Y11" s="1"/>
  <c r="AF11" s="1"/>
  <c r="Y10" i="45"/>
  <c r="W10"/>
  <c r="Q11"/>
  <c r="R11" s="1"/>
  <c r="R13" i="44"/>
  <c r="AA10" s="1"/>
  <c r="S10"/>
  <c r="S13" s="1"/>
  <c r="AA11" s="1"/>
  <c r="AI11" s="1"/>
  <c r="AK13"/>
  <c r="R10" i="46" l="1"/>
  <c r="AH14" i="43"/>
  <c r="T10" i="48"/>
  <c r="Y10" s="1"/>
  <c r="Y17" s="1"/>
  <c r="AM9" i="66"/>
  <c r="AC9"/>
  <c r="AN9"/>
  <c r="AJ11" i="44"/>
  <c r="T13" i="43"/>
  <c r="Y10"/>
  <c r="Y13" s="1"/>
  <c r="AB10" i="44"/>
  <c r="AI10"/>
  <c r="AJ10" s="1"/>
  <c r="AK10" s="1"/>
  <c r="AA14"/>
  <c r="AB14" i="48"/>
  <c r="Q15" i="45"/>
  <c r="Y12" s="1"/>
  <c r="AF12" s="1"/>
  <c r="AG12" s="1"/>
  <c r="S13" i="47"/>
  <c r="AA13" s="1"/>
  <c r="AA15" s="1"/>
  <c r="AG12" i="55"/>
  <c r="Y15"/>
  <c r="AG11"/>
  <c r="AH11" s="1"/>
  <c r="AI11" s="1"/>
  <c r="Z11"/>
  <c r="Y10"/>
  <c r="R11"/>
  <c r="T17" i="48"/>
  <c r="AH12" i="47"/>
  <c r="AB12"/>
  <c r="AA10" s="1"/>
  <c r="T10"/>
  <c r="AG11" i="46"/>
  <c r="R14"/>
  <c r="W10"/>
  <c r="W14" s="1"/>
  <c r="Y16"/>
  <c r="AC13"/>
  <c r="AC14" s="1"/>
  <c r="AF10"/>
  <c r="AG10" s="1"/>
  <c r="AH10" s="1"/>
  <c r="Z10"/>
  <c r="Y9" s="1"/>
  <c r="W11" i="45"/>
  <c r="R15"/>
  <c r="Y9" s="1"/>
  <c r="W15"/>
  <c r="Y17"/>
  <c r="AF17"/>
  <c r="T10" i="44"/>
  <c r="AA8" i="43"/>
  <c r="AE10"/>
  <c r="AE11" s="1"/>
  <c r="AJ13"/>
  <c r="AJ14" s="1"/>
  <c r="AI14"/>
  <c r="O11" i="18"/>
  <c r="O10"/>
  <c r="C6" i="57" l="1"/>
  <c r="E6" s="1"/>
  <c r="H6" s="1"/>
  <c r="I6" s="1"/>
  <c r="AH21" i="66"/>
  <c r="AL9"/>
  <c r="AN5"/>
  <c r="AI14" i="44"/>
  <c r="AK11"/>
  <c r="AK14" s="1"/>
  <c r="AJ14"/>
  <c r="AA9"/>
  <c r="R13" i="55"/>
  <c r="W11"/>
  <c r="W13" s="1"/>
  <c r="Z15" s="1"/>
  <c r="AH12"/>
  <c r="AG14"/>
  <c r="T13" i="47"/>
  <c r="AA9" s="1"/>
  <c r="Y10"/>
  <c r="Y13" s="1"/>
  <c r="AI12"/>
  <c r="AH15"/>
  <c r="AH11" i="46"/>
  <c r="AH16" s="1"/>
  <c r="AG16"/>
  <c r="Y8"/>
  <c r="AF16"/>
  <c r="AH12" i="45"/>
  <c r="AH17" s="1"/>
  <c r="AG17"/>
  <c r="T13" i="44"/>
  <c r="Y10"/>
  <c r="Y13" s="1"/>
  <c r="AL5" i="66" l="1"/>
  <c r="AJ21"/>
  <c r="AI12" i="55"/>
  <c r="AI14" s="1"/>
  <c r="AH14"/>
  <c r="AC10"/>
  <c r="Y9"/>
  <c r="AJ12" i="47"/>
  <c r="AJ15" s="1"/>
  <c r="AI15"/>
  <c r="AE10" i="44"/>
  <c r="AA8"/>
  <c r="AA31" i="66" l="1"/>
  <c r="AP21"/>
  <c r="AC11" i="55"/>
  <c r="AC12" s="1"/>
  <c r="AE11" i="44"/>
  <c r="AE12"/>
  <c r="AE13" s="1"/>
  <c r="D20" i="3"/>
  <c r="D19" l="1"/>
  <c r="D18"/>
  <c r="T14" i="18" l="1"/>
  <c r="T15"/>
  <c r="D17" i="3" l="1"/>
  <c r="D16"/>
  <c r="AC10" i="18"/>
  <c r="AC13"/>
  <c r="AC15" s="1"/>
  <c r="AB10"/>
  <c r="AD10" s="1"/>
  <c r="D15" i="3"/>
  <c r="I13" i="18"/>
  <c r="AB17"/>
  <c r="I12"/>
  <c r="W11"/>
  <c r="W12" s="1"/>
  <c r="I11"/>
  <c r="I10"/>
  <c r="D14" i="3"/>
  <c r="I16" i="18" l="1"/>
  <c r="P13"/>
  <c r="AC16"/>
  <c r="AC17" s="1"/>
  <c r="AD17" s="1"/>
  <c r="AD13"/>
  <c r="W13"/>
  <c r="W16"/>
  <c r="J13"/>
  <c r="AD15"/>
  <c r="AC14"/>
  <c r="AD14" s="1"/>
  <c r="P12"/>
  <c r="Q12" s="1"/>
  <c r="P11"/>
  <c r="Q11" s="1"/>
  <c r="P10"/>
  <c r="Q10" s="1"/>
  <c r="S13" l="1"/>
  <c r="Q13"/>
  <c r="S10"/>
  <c r="S12"/>
  <c r="P16"/>
  <c r="Q16" s="1"/>
  <c r="I18"/>
  <c r="J16"/>
  <c r="J18" s="1"/>
  <c r="AD16"/>
  <c r="AD18" s="1"/>
  <c r="AG18" s="1"/>
  <c r="S11"/>
  <c r="T13" l="1"/>
  <c r="V13" s="1"/>
  <c r="X13" s="1"/>
  <c r="Y13" s="1"/>
  <c r="Q18"/>
  <c r="P18"/>
  <c r="S16"/>
  <c r="S18" s="1"/>
  <c r="T12"/>
  <c r="V12" s="1"/>
  <c r="X12" s="1"/>
  <c r="Y12" s="1"/>
  <c r="T11"/>
  <c r="V11" s="1"/>
  <c r="X11" s="1"/>
  <c r="Y11" s="1"/>
  <c r="Z13"/>
  <c r="T16"/>
  <c r="T10"/>
  <c r="AS14" i="66" l="1"/>
  <c r="Z12" i="18"/>
  <c r="AE12" s="1"/>
  <c r="V10"/>
  <c r="T18"/>
  <c r="AG16" s="1"/>
  <c r="V16"/>
  <c r="X16" s="1"/>
  <c r="Y16" s="1"/>
  <c r="Z11"/>
  <c r="AE11" s="1"/>
  <c r="AM14" i="66" l="1"/>
  <c r="Z16" i="18"/>
  <c r="X10"/>
  <c r="Y10" s="1"/>
  <c r="V18"/>
  <c r="U18"/>
  <c r="AM13" i="66" l="1"/>
  <c r="AM17" s="1"/>
  <c r="AS13"/>
  <c r="AS17" s="1"/>
  <c r="AJ17"/>
  <c r="AD17"/>
  <c r="AN13"/>
  <c r="X18" i="18"/>
  <c r="Y18"/>
  <c r="AG17" s="1"/>
  <c r="Z10"/>
  <c r="AE10" s="1"/>
  <c r="AS18" i="66" l="1"/>
  <c r="J36"/>
  <c r="K36" s="1"/>
  <c r="AL13"/>
  <c r="AJ25" s="1"/>
  <c r="AC13"/>
  <c r="AN14"/>
  <c r="AE17"/>
  <c r="AC14"/>
  <c r="J22"/>
  <c r="K22" s="1"/>
  <c r="AM18"/>
  <c r="AG19" i="18"/>
  <c r="Z18"/>
  <c r="AC17" i="66" l="1"/>
  <c r="AN17"/>
  <c r="AL14"/>
  <c r="J24" l="1"/>
  <c r="AN18"/>
  <c r="AH29"/>
  <c r="AJ26"/>
  <c r="AL17"/>
  <c r="AB14" s="1"/>
  <c r="D13" i="3"/>
  <c r="AB10" i="66" l="1"/>
  <c r="AB16"/>
  <c r="AB11"/>
  <c r="AB12"/>
  <c r="AB15"/>
  <c r="AB13"/>
  <c r="AL18"/>
  <c r="AJ29"/>
  <c r="J37"/>
  <c r="K24"/>
  <c r="U20"/>
  <c r="AK26"/>
  <c r="U24" l="1"/>
  <c r="AK27"/>
  <c r="W20"/>
  <c r="AK23"/>
  <c r="O20"/>
  <c r="O24" s="1"/>
  <c r="AK22"/>
  <c r="M20"/>
  <c r="U34"/>
  <c r="V34" s="1"/>
  <c r="U25"/>
  <c r="U23"/>
  <c r="U35"/>
  <c r="U27"/>
  <c r="U31"/>
  <c r="U32"/>
  <c r="U36"/>
  <c r="U22"/>
  <c r="AJ31"/>
  <c r="AA30"/>
  <c r="AH31" s="1"/>
  <c r="AB17"/>
  <c r="AK25"/>
  <c r="S20"/>
  <c r="Q20"/>
  <c r="AK24"/>
  <c r="AK28"/>
  <c r="Y20"/>
  <c r="D12" i="3"/>
  <c r="D11"/>
  <c r="D10"/>
  <c r="D8"/>
  <c r="D9"/>
  <c r="D7"/>
  <c r="D6"/>
  <c r="D5"/>
  <c r="AK30" i="66" l="1"/>
  <c r="Y35"/>
  <c r="Y34"/>
  <c r="Z34" s="1"/>
  <c r="Y31"/>
  <c r="Y23"/>
  <c r="Y25"/>
  <c r="Y32"/>
  <c r="Y27"/>
  <c r="Y36"/>
  <c r="Y22"/>
  <c r="Q23"/>
  <c r="Q34"/>
  <c r="R34" s="1"/>
  <c r="Q35"/>
  <c r="Q32"/>
  <c r="Q27"/>
  <c r="Q31"/>
  <c r="Q25"/>
  <c r="Q36"/>
  <c r="Q22"/>
  <c r="AK29"/>
  <c r="Y24"/>
  <c r="Q24"/>
  <c r="S34"/>
  <c r="T34" s="1"/>
  <c r="S31"/>
  <c r="S35"/>
  <c r="S23"/>
  <c r="S32"/>
  <c r="S27"/>
  <c r="S25"/>
  <c r="S36"/>
  <c r="S22"/>
  <c r="M35"/>
  <c r="M32"/>
  <c r="M31"/>
  <c r="M34"/>
  <c r="N34" s="1"/>
  <c r="K20"/>
  <c r="M25"/>
  <c r="M27"/>
  <c r="M23"/>
  <c r="M36"/>
  <c r="M22"/>
  <c r="O27"/>
  <c r="O23"/>
  <c r="O35"/>
  <c r="O32"/>
  <c r="O31"/>
  <c r="O34"/>
  <c r="P34" s="1"/>
  <c r="O25"/>
  <c r="O36"/>
  <c r="O22"/>
  <c r="W35"/>
  <c r="W31"/>
  <c r="W32"/>
  <c r="W25"/>
  <c r="W23"/>
  <c r="W27"/>
  <c r="W34"/>
  <c r="X34" s="1"/>
  <c r="W36"/>
  <c r="W22"/>
  <c r="W24"/>
  <c r="M24"/>
  <c r="S24"/>
  <c r="K18" i="18"/>
  <c r="L16"/>
  <c r="AE16" s="1"/>
  <c r="L13" l="1"/>
  <c r="L18" s="1"/>
  <c r="AE13" l="1"/>
  <c r="AE18" s="1"/>
  <c r="C30" i="66" l="1"/>
  <c r="G30" s="1"/>
  <c r="C29"/>
  <c r="Y30"/>
  <c r="Z30" s="1"/>
  <c r="S30"/>
  <c r="T30" s="1"/>
  <c r="L30"/>
  <c r="K30" s="1"/>
  <c r="W30"/>
  <c r="X30" s="1"/>
  <c r="L29"/>
  <c r="L28" s="1"/>
  <c r="L37" s="1"/>
  <c r="E28"/>
  <c r="E37" s="1"/>
  <c r="E43" s="1"/>
  <c r="K29"/>
  <c r="K28" s="1"/>
  <c r="G29" l="1"/>
  <c r="G28" s="1"/>
  <c r="G37" s="1"/>
  <c r="E40"/>
  <c r="E41"/>
  <c r="K37"/>
  <c r="U28"/>
  <c r="U37" s="1"/>
  <c r="AM26" s="1"/>
  <c r="D16" i="57" s="1"/>
  <c r="E16" s="1"/>
  <c r="U30" i="66"/>
  <c r="V30" s="1"/>
  <c r="O30"/>
  <c r="P30" s="1"/>
  <c r="M30"/>
  <c r="N30" s="1"/>
  <c r="M29"/>
  <c r="O29"/>
  <c r="Y29"/>
  <c r="S29"/>
  <c r="Q29"/>
  <c r="U29"/>
  <c r="V29" s="1"/>
  <c r="V28" s="1"/>
  <c r="V37" s="1"/>
  <c r="AL26" s="1"/>
  <c r="Q30"/>
  <c r="R30" s="1"/>
  <c r="C28"/>
  <c r="C37" s="1"/>
  <c r="W29"/>
  <c r="W28" l="1"/>
  <c r="W37" s="1"/>
  <c r="AM27" s="1"/>
  <c r="AN27" s="1"/>
  <c r="D18" i="57" s="1"/>
  <c r="E18" s="1"/>
  <c r="X29" i="66"/>
  <c r="X28" s="1"/>
  <c r="X37" s="1"/>
  <c r="AL27" s="1"/>
  <c r="Q28"/>
  <c r="Q37" s="1"/>
  <c r="AM24" s="1"/>
  <c r="AN24" s="1"/>
  <c r="D12" i="57" s="1"/>
  <c r="E12" s="1"/>
  <c r="R29" i="66"/>
  <c r="R28" s="1"/>
  <c r="R37" s="1"/>
  <c r="AL24" s="1"/>
  <c r="Y28"/>
  <c r="Y37" s="1"/>
  <c r="AM28" s="1"/>
  <c r="AN28" s="1"/>
  <c r="D20" i="57" s="1"/>
  <c r="E20" s="1"/>
  <c r="Z29" i="66"/>
  <c r="Z28" s="1"/>
  <c r="Z37" s="1"/>
  <c r="AL28" s="1"/>
  <c r="N29"/>
  <c r="N28" s="1"/>
  <c r="N37" s="1"/>
  <c r="M28"/>
  <c r="M37" s="1"/>
  <c r="AP26"/>
  <c r="AQ26" s="1"/>
  <c r="G16" i="57"/>
  <c r="T29" i="66"/>
  <c r="T28" s="1"/>
  <c r="T37" s="1"/>
  <c r="AL25" s="1"/>
  <c r="S28"/>
  <c r="S37" s="1"/>
  <c r="AM25" s="1"/>
  <c r="D14" i="57" s="1"/>
  <c r="E14" s="1"/>
  <c r="P29" i="66"/>
  <c r="P28" s="1"/>
  <c r="P37" s="1"/>
  <c r="AL23" s="1"/>
  <c r="O28"/>
  <c r="O37" s="1"/>
  <c r="AM23" s="1"/>
  <c r="AN23" s="1"/>
  <c r="D10" i="57" s="1"/>
  <c r="E10" s="1"/>
  <c r="J38" i="66"/>
  <c r="H16" i="57"/>
  <c r="I16" l="1"/>
  <c r="G10"/>
  <c r="H10" s="1"/>
  <c r="AP23" i="66"/>
  <c r="AP25"/>
  <c r="G14" i="57"/>
  <c r="H14" s="1"/>
  <c r="I14" s="1"/>
  <c r="AR26" i="66"/>
  <c r="AS26"/>
  <c r="L38"/>
  <c r="AL22"/>
  <c r="M39"/>
  <c r="M40" s="1"/>
  <c r="K38"/>
  <c r="AM22"/>
  <c r="G20" i="57"/>
  <c r="H20" s="1"/>
  <c r="AP28" i="66"/>
  <c r="G12" i="57"/>
  <c r="H12" s="1"/>
  <c r="I12" s="1"/>
  <c r="AP24" i="66"/>
  <c r="AQ24" s="1"/>
  <c r="G18" i="57"/>
  <c r="H18" s="1"/>
  <c r="I18" s="1"/>
  <c r="AP27" i="66"/>
  <c r="I20" i="57" l="1"/>
  <c r="AS24" i="66"/>
  <c r="AR24"/>
  <c r="I10" i="57"/>
  <c r="AM29" i="66"/>
  <c r="AN22"/>
  <c r="G8" i="57"/>
  <c r="AP22" i="66"/>
  <c r="AL29"/>
  <c r="AP29" l="1"/>
  <c r="AQ22" s="1"/>
  <c r="AN29"/>
  <c r="D8" i="57"/>
  <c r="E8" s="1"/>
  <c r="H8" s="1"/>
  <c r="H21" l="1"/>
  <c r="AS22" i="66"/>
  <c r="AR22"/>
  <c r="I8" i="57"/>
  <c r="AQ21" i="66"/>
  <c r="AP31"/>
  <c r="AQ27"/>
  <c r="AQ23"/>
  <c r="AQ25"/>
  <c r="AQ28"/>
  <c r="AS27" l="1"/>
  <c r="AR27"/>
  <c r="I21" i="57"/>
  <c r="AS28" i="66"/>
  <c r="AR28"/>
  <c r="AR23"/>
  <c r="AS23"/>
  <c r="AS25"/>
  <c r="AR25"/>
  <c r="AQ29"/>
  <c r="AR21"/>
  <c r="AS21"/>
  <c r="AS29" l="1"/>
  <c r="AR29"/>
</calcChain>
</file>

<file path=xl/sharedStrings.xml><?xml version="1.0" encoding="utf-8"?>
<sst xmlns="http://schemas.openxmlformats.org/spreadsheetml/2006/main" count="1279" uniqueCount="481">
  <si>
    <t>Объём на ед. изм.</t>
  </si>
  <si>
    <t>Норма выработки</t>
  </si>
  <si>
    <t>Механизм</t>
  </si>
  <si>
    <t>Орудие</t>
  </si>
  <si>
    <t>чел/дн</t>
  </si>
  <si>
    <t>маш/см</t>
  </si>
  <si>
    <t>км</t>
  </si>
  <si>
    <t>га</t>
  </si>
  <si>
    <t>Итого</t>
  </si>
  <si>
    <t>№ п/п</t>
  </si>
  <si>
    <t>А</t>
  </si>
  <si>
    <t>Б</t>
  </si>
  <si>
    <t>В</t>
  </si>
  <si>
    <t>Виды работ, входящие в технологию. Нормообразующие факторы</t>
  </si>
  <si>
    <t>Состав агрегата</t>
  </si>
  <si>
    <t>Разряд работ</t>
  </si>
  <si>
    <t>Дневная тарифная ставка, руб.</t>
  </si>
  <si>
    <t>Районный коэффицент</t>
  </si>
  <si>
    <t>Потребное количество</t>
  </si>
  <si>
    <t>Миним. оклад, руб.</t>
  </si>
  <si>
    <t>Ед.изм.</t>
  </si>
  <si>
    <t>выслуга лет 0,2</t>
  </si>
  <si>
    <t>Итого фонд заработной платы, рублей</t>
  </si>
  <si>
    <t>Итого фонд заработной платы с учетом районного коэффициента, рублей</t>
  </si>
  <si>
    <t>Итого фонд оплаты труда с начислениями, рублей</t>
  </si>
  <si>
    <t>Расходы на основные материалы</t>
  </si>
  <si>
    <t>Наименование материалов</t>
  </si>
  <si>
    <t>Норма расхода</t>
  </si>
  <si>
    <t>Сумма, руб.</t>
  </si>
  <si>
    <t>д/т</t>
  </si>
  <si>
    <t>масло</t>
  </si>
  <si>
    <t>бензин</t>
  </si>
  <si>
    <t>Стоимость единицы, руб.</t>
  </si>
  <si>
    <t>Амортизация, руб.</t>
  </si>
  <si>
    <t>Наименование</t>
  </si>
  <si>
    <t>Сумма амортизации в месяц, рублей</t>
  </si>
  <si>
    <t>ЭО-2621Е</t>
  </si>
  <si>
    <t>Балансовая стоимость, рублей</t>
  </si>
  <si>
    <t>Бульдозер Б10М</t>
  </si>
  <si>
    <t>Срок полезного использования, месяцев</t>
  </si>
  <si>
    <t>УАЗ-3909</t>
  </si>
  <si>
    <t>всего</t>
  </si>
  <si>
    <t>Материалы</t>
  </si>
  <si>
    <t>АИ-80</t>
  </si>
  <si>
    <t>АИ - 92</t>
  </si>
  <si>
    <t>Д/т</t>
  </si>
  <si>
    <t>спецмасло</t>
  </si>
  <si>
    <t>Цена за литр</t>
  </si>
  <si>
    <t>Итого прямых затрат, рублей</t>
  </si>
  <si>
    <t>на маш/см</t>
  </si>
  <si>
    <t>ЛХТ-100А</t>
  </si>
  <si>
    <t>ДП-25</t>
  </si>
  <si>
    <t>Т-10М</t>
  </si>
  <si>
    <t>ПКЛ-70</t>
  </si>
  <si>
    <t>Хускварна 272ХР</t>
  </si>
  <si>
    <t>КАМАЗ - 65111 (самосвал)</t>
  </si>
  <si>
    <r>
      <t>песок карьерный руб/м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</si>
  <si>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аншлаг</t>
  </si>
  <si>
    <t>краска</t>
  </si>
  <si>
    <t>КРН-2,1</t>
  </si>
  <si>
    <t>Благоустройство зон отдыха граждан, пребывающих в лесах</t>
  </si>
  <si>
    <t>шт</t>
  </si>
  <si>
    <t>Ремонт, покраска лесной мебели</t>
  </si>
  <si>
    <t>Погрузка мешков с мусором на тракторную тележку</t>
  </si>
  <si>
    <t>кг</t>
  </si>
  <si>
    <t>Вывозка мусора на полигон ТБО</t>
  </si>
  <si>
    <t>2ПТС-4</t>
  </si>
  <si>
    <t>сварочный аппарат</t>
  </si>
  <si>
    <t>ГАЗ 33081</t>
  </si>
  <si>
    <t>грунтовка</t>
  </si>
  <si>
    <r>
      <t>метал. лист 1м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</si>
  <si>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Оплата по сдельным расценкам, руб.</t>
  </si>
  <si>
    <t>Доплаты к сдельным расценкам заработной платы, рублей</t>
  </si>
  <si>
    <t>Итого основная заработная плата, рублей</t>
  </si>
  <si>
    <t>Дополнительная заработная плата, 8%, рублей</t>
  </si>
  <si>
    <t>КАМАЗ - 65225 (тягач)</t>
  </si>
  <si>
    <t>Прицеп МАЗ-975800-2010</t>
  </si>
  <si>
    <t>Наименование нормативного документа,
(примечание)</t>
  </si>
  <si>
    <t>МТНВ на лесокультурные работы, стр. 74, табл. 4.1.35, Москва 2007
(коэффициент 0,79)</t>
  </si>
  <si>
    <t>МТНВ на лесокультурные работы, стр. 74, табл. 4.1.36, Москва 2007
(коэффициент 0,79)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</si>
  <si>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Доставка рабочих к месту работы и обратно и рассчитывается по общему потребному количеству человеко-дней, необходимых для выполнения всего мероприятия (без доставки рабочих) с учетом количества человек, работающих в бригаде</t>
    </r>
  </si>
  <si>
    <t>Фактические трудозатраты</t>
  </si>
  <si>
    <t>ТЛТ-100А</t>
  </si>
  <si>
    <t>ПЛ-1
(в комплекте)</t>
  </si>
  <si>
    <t>ПЛ-1 (в комплекте)</t>
  </si>
  <si>
    <t>ЛТЗ-60</t>
  </si>
  <si>
    <t>повышающий коэффициент к окладу за выполнение важных (особо важных) работ - 0,1 (0,2)</t>
  </si>
  <si>
    <t>Начисления на заработную плату 30,2 %, рублей</t>
  </si>
  <si>
    <t>Сбор мусора в мешки, укладка мешков в кучу (15х20м)</t>
  </si>
  <si>
    <r>
      <t>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</si>
  <si>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Доставка рабочих</t>
    </r>
    <r>
      <rPr>
        <vertAlign val="superscript"/>
        <sz val="11"/>
        <color indexed="8"/>
        <rFont val="Times New Roman"/>
        <family val="1"/>
        <charset val="204"/>
      </rPr>
      <t>1</t>
    </r>
  </si>
  <si>
    <r>
      <rPr>
        <vertAlign val="superscript"/>
        <sz val="18"/>
        <color indexed="8"/>
        <rFont val="Times New Roman"/>
        <family val="1"/>
        <charset val="204"/>
      </rPr>
      <t>1</t>
    </r>
    <r>
      <rPr>
        <sz val="18"/>
        <color indexed="8"/>
        <rFont val="Times New Roman"/>
        <family val="1"/>
        <charset val="204"/>
      </rPr>
      <t xml:space="preserve"> К нормам выработки применены поправочные коэффициенты на тракторные работы, учитывающие затраты времени на переезды машин и агрегатов в соответствие с Межотраслевыми типовыми нормами выработок на лесокультурные работы, выполняемые в равнинных условиях, утвержденные Приказом Министерства здравоохранения и социального развития Российской Федерации от 26.04.2006 г. № 317  Таблица 1</t>
    </r>
  </si>
  <si>
    <t>запчасти</t>
  </si>
  <si>
    <t>МТЗ - 80</t>
  </si>
  <si>
    <t>Устройство минерализованных полос (2 прохода)</t>
  </si>
  <si>
    <t xml:space="preserve">выслуга лет </t>
  </si>
  <si>
    <t xml:space="preserve">надбавка за интенсивность  интенсивность </t>
  </si>
  <si>
    <t xml:space="preserve">персональный повышающий коэффициент </t>
  </si>
  <si>
    <t xml:space="preserve">Норма выработки </t>
  </si>
  <si>
    <r>
      <t>Прочистка (подновление) минерализованных полос</t>
    </r>
    <r>
      <rPr>
        <vertAlign val="superscript"/>
        <sz val="16"/>
        <color indexed="8"/>
        <rFont val="Arial Narrow"/>
        <family val="2"/>
        <charset val="204"/>
      </rPr>
      <t>1</t>
    </r>
    <r>
      <rPr>
        <sz val="16"/>
        <color indexed="8"/>
        <rFont val="Arial Narrow"/>
        <family val="2"/>
        <charset val="204"/>
      </rPr>
      <t xml:space="preserve"> (2 прохода)</t>
    </r>
  </si>
  <si>
    <r>
      <rPr>
        <vertAlign val="superscript"/>
        <sz val="18"/>
        <color indexed="8"/>
        <rFont val="Arial Narrow"/>
        <family val="2"/>
        <charset val="204"/>
      </rPr>
      <t>1</t>
    </r>
    <r>
      <rPr>
        <sz val="18"/>
        <color indexed="8"/>
        <rFont val="Arial Narrow"/>
        <family val="2"/>
        <charset val="204"/>
      </rPr>
      <t xml:space="preserve"> К нормам выработки применены поправочные коэффициенты на тракторные работы, учитывающие затраты времени на переезды машин и агрегатов в соответствие с Межотраслевыми типовыми нормами выработок на лесокультурные работы, выполняемые в равнинных условиях, утвержденные Приказом Министерства здравоохранения и социального развития Российской Федерации от 26.04.2006 г. № 317  Таблица 1</t>
    </r>
  </si>
  <si>
    <t>Работники, выполняющие задание</t>
  </si>
  <si>
    <t>Дневной фонд заработной платы, руб.</t>
  </si>
  <si>
    <t>Доплаты к дневному фонду заработной платы, рублей</t>
  </si>
  <si>
    <t xml:space="preserve">надбавка за интенсивность и высокие результаты работы </t>
  </si>
  <si>
    <t xml:space="preserve"> главный механик</t>
  </si>
  <si>
    <t>чел.</t>
  </si>
  <si>
    <t>водитель-рабочий лесопожарной бригады</t>
  </si>
  <si>
    <t>гсм на перегон и опробирование</t>
  </si>
  <si>
    <t>страхование</t>
  </si>
  <si>
    <t xml:space="preserve"> запчасти</t>
  </si>
  <si>
    <t>т/о</t>
  </si>
  <si>
    <t>выслуга лет</t>
  </si>
  <si>
    <t>Рабочий</t>
  </si>
  <si>
    <t>ГСМ</t>
  </si>
  <si>
    <t>перчатки</t>
  </si>
  <si>
    <t>материальные запасы</t>
  </si>
  <si>
    <t>связь</t>
  </si>
  <si>
    <t>Начальник ПХС</t>
  </si>
  <si>
    <t>Мастер учаска</t>
  </si>
  <si>
    <t>начальник ПХС</t>
  </si>
  <si>
    <t xml:space="preserve">Проведение минерализованных полос (2 прохода) </t>
  </si>
  <si>
    <t>гсм на комлекс</t>
  </si>
  <si>
    <t>рабочий лесопожарной бригады</t>
  </si>
  <si>
    <t>Тарифная ставка за смену, руб.</t>
  </si>
  <si>
    <t>Тарифныйфонд заработной платы, руб.</t>
  </si>
  <si>
    <t>Стоимость аб.платы в сутки, руб.</t>
  </si>
  <si>
    <t>Приём и учёт сообщений            (начальник РПДУ)</t>
  </si>
  <si>
    <t>Приём и учёт сообщений (диспетчер)</t>
  </si>
  <si>
    <t>услуги связи</t>
  </si>
  <si>
    <t>УТВЕРЖДАЮ:</t>
  </si>
  <si>
    <t>Заместитель Председателя Правителства - Министр сельского, лесного хозяйства и природных ресурсов Ульяновской области                                                     ____________________ А.В.Чепухин</t>
  </si>
  <si>
    <t>Наименование государственной работы</t>
  </si>
  <si>
    <t>Нормативные затраты, непосредственно связанные с оказанием государственной работы</t>
  </si>
  <si>
    <t>Нормативные затраты на общехозяйственные нужды</t>
  </si>
  <si>
    <t xml:space="preserve">Итого нормативные затраты на оказание государственной работы   </t>
  </si>
  <si>
    <t>Объём государст-венной  работы</t>
  </si>
  <si>
    <t xml:space="preserve">Затраты на содержание имущества </t>
  </si>
  <si>
    <t>Сумма финансового обеспечения выполнения государственного задания</t>
  </si>
  <si>
    <t>руб. за ед.</t>
  </si>
  <si>
    <t xml:space="preserve"> руб. за ед.</t>
  </si>
  <si>
    <t xml:space="preserve"> руб.</t>
  </si>
  <si>
    <t>руб.</t>
  </si>
  <si>
    <t>день</t>
  </si>
  <si>
    <t>3</t>
  </si>
  <si>
    <t>4</t>
  </si>
  <si>
    <t>Всего на выполнение государственной работы</t>
  </si>
  <si>
    <t>итого</t>
  </si>
  <si>
    <t>теплоэнергия</t>
  </si>
  <si>
    <t>электроэнергия</t>
  </si>
  <si>
    <t>всего финансирование</t>
  </si>
  <si>
    <t>имущество</t>
  </si>
  <si>
    <t>Перечень услуг</t>
  </si>
  <si>
    <t>прямые затраты</t>
  </si>
  <si>
    <t>обьём услуги</t>
  </si>
  <si>
    <t>затраты с учётом объёма</t>
  </si>
  <si>
    <t>тушение пожаров на землях, не входящих в лесной фонд, занятых древесно-кустарниковой растительностью</t>
  </si>
  <si>
    <t>%</t>
  </si>
  <si>
    <t>устройство противопожарных минерализованных полос</t>
  </si>
  <si>
    <t>прочистка противопожарных минерализованных полос и их обновление</t>
  </si>
  <si>
    <t>подготовка техники к пожароопасному периоду</t>
  </si>
  <si>
    <t>обеспечение функционирования  гидротехнических сооружений</t>
  </si>
  <si>
    <t>обеспечение функционирования пожарно-химических станций</t>
  </si>
  <si>
    <t xml:space="preserve">объём </t>
  </si>
  <si>
    <t>прямые с учётом объёма</t>
  </si>
  <si>
    <t>% от задания</t>
  </si>
  <si>
    <t>на имущество</t>
  </si>
  <si>
    <t>общехозяйственные</t>
  </si>
  <si>
    <t>общехозяйственные с учётом объёма</t>
  </si>
  <si>
    <t>план на 2016 год</t>
  </si>
  <si>
    <t xml:space="preserve"> все прямые с учетом объёма</t>
  </si>
  <si>
    <t xml:space="preserve">все общехозяйственные </t>
  </si>
  <si>
    <t>всё имущество</t>
  </si>
  <si>
    <t xml:space="preserve">факт пожара </t>
  </si>
  <si>
    <t>всего финансирование 2015</t>
  </si>
  <si>
    <t>план на 2017 год</t>
  </si>
  <si>
    <t>установка и размещение стендов, знаков и указателей, содержащих информацию о мерах пожарной безопасности в лесах</t>
  </si>
  <si>
    <t xml:space="preserve">благоустройство зон отдыха граждан, пребывающих в лесах </t>
  </si>
  <si>
    <t>2</t>
  </si>
  <si>
    <t>5</t>
  </si>
  <si>
    <t>6</t>
  </si>
  <si>
    <t>7</t>
  </si>
  <si>
    <t>8</t>
  </si>
  <si>
    <t>машины</t>
  </si>
  <si>
    <t>штуки</t>
  </si>
  <si>
    <t>внебюджетка</t>
  </si>
  <si>
    <t>все денги на 15 год</t>
  </si>
  <si>
    <t>стоимомть носителей</t>
  </si>
  <si>
    <t>электичество</t>
  </si>
  <si>
    <t>2015 федеральный</t>
  </si>
  <si>
    <t>обл+фед</t>
  </si>
  <si>
    <t>Основание:</t>
  </si>
  <si>
    <t>Дефектная ведомость</t>
  </si>
  <si>
    <t>Составлена в ценах ТСНБ-2001 (ред. 2010 г.)</t>
  </si>
  <si>
    <t>Пересчет в цены 2 квартала 2015г</t>
  </si>
  <si>
    <t>Сметная стоимость</t>
  </si>
  <si>
    <t>3744,14  руб.</t>
  </si>
  <si>
    <t>Общая стоимость, руб.</t>
  </si>
  <si>
    <t xml:space="preserve">Затраты труда,                           чел.-ч, </t>
  </si>
  <si>
    <t>Затраты труда рабочих, 
чел-час</t>
  </si>
  <si>
    <t>Общая стоимость по разделам, руб.</t>
  </si>
  <si>
    <t>Стоимость по разделам</t>
  </si>
  <si>
    <t>Начисления</t>
  </si>
  <si>
    <t>№ п.п.</t>
  </si>
  <si>
    <t>Шифр                 и номер       позиции норматива</t>
  </si>
  <si>
    <t>Наименование работ и затрат, единица измерения</t>
  </si>
  <si>
    <t>Кол-во единиц</t>
  </si>
  <si>
    <t>эксплуа-тация машин</t>
  </si>
  <si>
    <t>оплата труда</t>
  </si>
  <si>
    <r>
      <t>рабочих</t>
    </r>
    <r>
      <rPr>
        <b/>
        <sz val="7"/>
        <rFont val="Arial Cyr"/>
        <family val="2"/>
        <charset val="204"/>
      </rPr>
      <t xml:space="preserve">
машинистов</t>
    </r>
  </si>
  <si>
    <t>с учетом н/р и п/н</t>
  </si>
  <si>
    <t>на составл. расценок</t>
  </si>
  <si>
    <t>материалов на ед.изм.</t>
  </si>
  <si>
    <t>экспл.машин (без учета з/п машинистов)</t>
  </si>
  <si>
    <t>зарплата рабочих, обсл. машины</t>
  </si>
  <si>
    <t>в т.ч. оплата труда</t>
  </si>
  <si>
    <t>на единицу</t>
  </si>
  <si>
    <t>эксплуатации машин</t>
  </si>
  <si>
    <t>в т.ч. заработной платы</t>
  </si>
  <si>
    <t>не занятых 
обслуживанием машин</t>
  </si>
  <si>
    <t>обслуживающих машины</t>
  </si>
  <si>
    <t>основной заработной платы</t>
  </si>
  <si>
    <t>Общестроительные работы</t>
  </si>
  <si>
    <t>1</t>
  </si>
  <si>
    <t>47-01-001-04</t>
  </si>
  <si>
    <t>Очистка участка от мусора,</t>
  </si>
  <si>
    <t>100 м2</t>
  </si>
  <si>
    <t>ФЕРр 69-15-1</t>
  </si>
  <si>
    <t>Затаривание строительного мусора</t>
  </si>
  <si>
    <t>в мешки,</t>
  </si>
  <si>
    <t>1 т</t>
  </si>
  <si>
    <t xml:space="preserve">Индексы                        </t>
  </si>
  <si>
    <t xml:space="preserve">по оплате труда 1              </t>
  </si>
  <si>
    <t xml:space="preserve">по эксплуатации машин 1,04     </t>
  </si>
  <si>
    <t xml:space="preserve">по стоимости материалов 0,9    </t>
  </si>
  <si>
    <t>Ф</t>
  </si>
  <si>
    <t>Погрузка материалов, перевозимые</t>
  </si>
  <si>
    <t>01-01-01-021</t>
  </si>
  <si>
    <t>в мешках и пакетах при</t>
  </si>
  <si>
    <t>Автоперевозках,</t>
  </si>
  <si>
    <t>т</t>
  </si>
  <si>
    <t>Разгрузка материалов,</t>
  </si>
  <si>
    <t>01-01-02-021</t>
  </si>
  <si>
    <t>перевозимые в мешках и пакетах</t>
  </si>
  <si>
    <t>при Автоперевозках,</t>
  </si>
  <si>
    <t>Перевозка грузов автомобилями</t>
  </si>
  <si>
    <t>03-02-01-007</t>
  </si>
  <si>
    <t>бортовыми грузоподъемностью до 5</t>
  </si>
  <si>
    <t>т на расстояние до 7 км, класс</t>
  </si>
  <si>
    <t>груза 1,</t>
  </si>
  <si>
    <t>400302</t>
  </si>
  <si>
    <t>Спецавтомашины типа УАЗ (для</t>
  </si>
  <si>
    <t>доставки рабочих),</t>
  </si>
  <si>
    <t>маш.-ч</t>
  </si>
  <si>
    <t>Прямые затраты по разделу</t>
  </si>
  <si>
    <t>"Общестроительные работы" с</t>
  </si>
  <si>
    <t>учетом коэффициентов</t>
  </si>
  <si>
    <t>Итого прямые затраты по</t>
  </si>
  <si>
    <t>разделу с учетом индексов</t>
  </si>
  <si>
    <t>Итого прямые затраты по смете</t>
  </si>
  <si>
    <t>Итого прямые затраты по смете с</t>
  </si>
  <si>
    <t>з/п</t>
  </si>
  <si>
    <t>учетом индексов</t>
  </si>
  <si>
    <t>бензин и з/ч</t>
  </si>
  <si>
    <t xml:space="preserve">по оплате труда 13,76         </t>
  </si>
  <si>
    <t>материалы</t>
  </si>
  <si>
    <t xml:space="preserve">по эксплуатации машин 5,96    </t>
  </si>
  <si>
    <t xml:space="preserve">по стоимости материалов 5,87  </t>
  </si>
  <si>
    <t>накладные расходы</t>
  </si>
  <si>
    <t>МДС</t>
  </si>
  <si>
    <t>Озеленение.Защитные</t>
  </si>
  <si>
    <t>81-33.2004</t>
  </si>
  <si>
    <t>лесонасаждения 115%x0,85=98% от</t>
  </si>
  <si>
    <t>прил.4 п.40</t>
  </si>
  <si>
    <t>ФОТ=949</t>
  </si>
  <si>
    <t>сметная прибыль</t>
  </si>
  <si>
    <t>Письмо</t>
  </si>
  <si>
    <t>АП-5536/06</t>
  </si>
  <si>
    <t>лесонасаждения 76,5%x0,8=61% от</t>
  </si>
  <si>
    <t>прил.1 п.40,</t>
  </si>
  <si>
    <t>прим.п.1</t>
  </si>
  <si>
    <t>Итого по смете</t>
  </si>
  <si>
    <t>Налоги</t>
  </si>
  <si>
    <t>НДС</t>
  </si>
  <si>
    <t>18%</t>
  </si>
  <si>
    <t>Всего по смете</t>
  </si>
  <si>
    <t>Составил</t>
  </si>
  <si>
    <t>Проверил</t>
  </si>
  <si>
    <t>6700,04  руб.</t>
  </si>
  <si>
    <t>51-4-1</t>
  </si>
  <si>
    <t>Рытье ям для установки стоек и</t>
  </si>
  <si>
    <t>столбов глубиной 0,4 м,</t>
  </si>
  <si>
    <t>100 ям</t>
  </si>
  <si>
    <t>10-01-010-01</t>
  </si>
  <si>
    <t>Установка элементов каркаса из</t>
  </si>
  <si>
    <t>брусьев,</t>
  </si>
  <si>
    <t>1 м3 древесины в конструкции</t>
  </si>
  <si>
    <t>102-0028</t>
  </si>
  <si>
    <t>Бруски обрезные хвойных пород</t>
  </si>
  <si>
    <t>длиной 4-6,5 м, шириной 75-150</t>
  </si>
  <si>
    <t>мм, толщиной 100, 125 мм, II</t>
  </si>
  <si>
    <t>сорта,</t>
  </si>
  <si>
    <t>м3</t>
  </si>
  <si>
    <t>102-0060</t>
  </si>
  <si>
    <t>Доски обрезные хвойных пород</t>
  </si>
  <si>
    <t>мм, толщиной 44 мм и более, II</t>
  </si>
  <si>
    <t>102-0077</t>
  </si>
  <si>
    <t>Доски необрезные хвойных пород</t>
  </si>
  <si>
    <t>длиной 4-6,5 м, все ширины,</t>
  </si>
  <si>
    <t>толщиной 32-40 мм, III сорта,</t>
  </si>
  <si>
    <t>102-0008</t>
  </si>
  <si>
    <t>Лесоматериалы круглые хвойных</t>
  </si>
  <si>
    <t>пород для строительства</t>
  </si>
  <si>
    <t>диаметром 14-24 см, длиной 3-6,5</t>
  </si>
  <si>
    <t>м (опоры),</t>
  </si>
  <si>
    <t>102-0025</t>
  </si>
  <si>
    <t>мм, толщиной 40-75 мм, III сорта</t>
  </si>
  <si>
    <t>(1,5*4*0,05*0,1),</t>
  </si>
  <si>
    <t>10-01-012-03</t>
  </si>
  <si>
    <t>Обшивка каркаса фанерой,</t>
  </si>
  <si>
    <t>100 м2 обшивки стен (за вычетом проемов)</t>
  </si>
  <si>
    <t>9</t>
  </si>
  <si>
    <t>101-0698</t>
  </si>
  <si>
    <t>Плиты древесностружечные</t>
  </si>
  <si>
    <t>многослойные и трехслойные,</t>
  </si>
  <si>
    <t>марки П-1, толщиной 15-17 мм,</t>
  </si>
  <si>
    <t>10</t>
  </si>
  <si>
    <t>102-0310</t>
  </si>
  <si>
    <t>Фанера марки ФК, сорт ВВС,</t>
  </si>
  <si>
    <t>размер 1525х1525х12 мм,</t>
  </si>
  <si>
    <t>м2</t>
  </si>
  <si>
    <t>11</t>
  </si>
  <si>
    <t>14-02-015-01</t>
  </si>
  <si>
    <t>Покрытие пленкой стен,</t>
  </si>
  <si>
    <t>100 м2 покрытия</t>
  </si>
  <si>
    <t>12</t>
  </si>
  <si>
    <t>113-8006</t>
  </si>
  <si>
    <t>Пленка полиэтиленовая толщиной</t>
  </si>
  <si>
    <t>0,15 мм,</t>
  </si>
  <si>
    <t>1000 м2</t>
  </si>
  <si>
    <t>13</t>
  </si>
  <si>
    <t>Цена</t>
  </si>
  <si>
    <t xml:space="preserve">Ткань банерная с печатью </t>
  </si>
  <si>
    <t>поставщика</t>
  </si>
  <si>
    <t>Ц=550/1,18/5,87*1,02,</t>
  </si>
  <si>
    <t>14</t>
  </si>
  <si>
    <t>Деревянные конструкции</t>
  </si>
  <si>
    <t>118%x0,85=100% от ФОТ=468</t>
  </si>
  <si>
    <t>прил.4 п.10</t>
  </si>
  <si>
    <t>Конструкции в сельском</t>
  </si>
  <si>
    <t>строительстве:строительство</t>
  </si>
  <si>
    <t>прил.4</t>
  </si>
  <si>
    <t>теплиц 103%x0,85=88% от ФОТ=41</t>
  </si>
  <si>
    <t>п.14.4</t>
  </si>
  <si>
    <t>Земляные работы, выполняемые</t>
  </si>
  <si>
    <t>ручным способом 75%x0,85=64% от</t>
  </si>
  <si>
    <t>прил.5 п.1.2</t>
  </si>
  <si>
    <t>ФОТ=564</t>
  </si>
  <si>
    <t>53,55%x0,8=43% от ФОТ=468</t>
  </si>
  <si>
    <t>прил.1 п.10,</t>
  </si>
  <si>
    <t>прил.1</t>
  </si>
  <si>
    <t>теплиц 63,75%x0,8=51% от ФОТ=41</t>
  </si>
  <si>
    <t>п.14.4,</t>
  </si>
  <si>
    <t>прим.п.</t>
  </si>
  <si>
    <t>ручным способом 45%x0,8=36% от</t>
  </si>
  <si>
    <t>прил.2 п.1.2</t>
  </si>
  <si>
    <t xml:space="preserve">Исходные данные и результаты расчётов объёма нормативных затрат на оказание
государственным бюджетным учреждением "Центр по обеспечению пожарной безопасности" государственных работ и нормативных затрат на содержание имущества  на 2015 год за счёт средств бюджета Ульяновской области к распоряжению от 09.07.2015 № 1182
</t>
  </si>
  <si>
    <t>выполнено</t>
  </si>
  <si>
    <t>затраты, тыс. руб.</t>
  </si>
  <si>
    <t>Содержание работы</t>
  </si>
  <si>
    <t>наименование показателя</t>
  </si>
  <si>
    <t>Сохранение природных комплексов, уникальных и эталонных природных участков и объектов</t>
  </si>
  <si>
    <t>значение показателя</t>
  </si>
  <si>
    <t>Противопожарные мероприятия, тушение лесных и иных природных пожаров, в том числе с привлечением специализированных организаций</t>
  </si>
  <si>
    <t>Сохранение природной среды, природных комплексов, биоразнообразия, рекреационных ресурсов и экологического баланса</t>
  </si>
  <si>
    <t xml:space="preserve"> Расчет норматива затрат на выполнение работ: </t>
  </si>
  <si>
    <t>Предупреждение возникновения и распространения лесных пожаров, включая территорию ООПТ</t>
  </si>
  <si>
    <t>Обеспечение функционирования пожарно-химических станций</t>
  </si>
  <si>
    <t>Расчёт норматива затрат на выполнение работ:</t>
  </si>
  <si>
    <t>Осуществление мероприятий в области использования лесов, включая организацию и развитие туризма и отдыха в лесах</t>
  </si>
  <si>
    <t>Благоустройство зон отдыха граждан,  пребывающих в лесах</t>
  </si>
  <si>
    <t>Выполнение работ по эксплуатации гидротехнических сооружений (ГТС) и водохозяйственных систем, находящихся в оперативном управлении Учреждения.</t>
  </si>
  <si>
    <t>Выполнение работ по эксплуатации гидротехнических сооружений (ГТС) и водохозяйственных систем, находящихся в оперативном управлении</t>
  </si>
  <si>
    <t>Организация и осуществление работ и мероприятий по обеспечению безопасности ГТС</t>
  </si>
  <si>
    <t>Единица измерения</t>
  </si>
  <si>
    <t>штука</t>
  </si>
  <si>
    <t>Установка и размещение стендов и других знаков и указателей, содержащих информацию о мерах пожарной безопасности в лесах</t>
  </si>
  <si>
    <t>машина</t>
  </si>
  <si>
    <t>Обеспечение готовности к действиям сил и средств, предназначенных для предупреждения и ликвидации чрезвычайных ситуаций в лесах, возникших вследствие лесных пожаров</t>
  </si>
  <si>
    <t>Устройство противоположных минерализованных полос</t>
  </si>
  <si>
    <t>Прочистка и обновление противоположных минерализованных полос</t>
  </si>
  <si>
    <t>места</t>
  </si>
  <si>
    <t>Осуществление функций специализированной диспетчерской службы</t>
  </si>
  <si>
    <t xml:space="preserve">надбавка за результаты и интенсивность </t>
  </si>
  <si>
    <t>Водитель-рабочий</t>
  </si>
  <si>
    <t>чел</t>
  </si>
  <si>
    <t>Автопатрулирование</t>
  </si>
  <si>
    <t>з/части</t>
  </si>
  <si>
    <t>Организация системы обнаружения и учета лесных пожаров, системы наблюдения за их развитием с использованием наземных, авиационных или космических средств</t>
  </si>
  <si>
    <t>Предупреждение возникновения и распространения лесных пожаров, включая территории ООПТ</t>
  </si>
  <si>
    <t>на 1 машино-смену</t>
  </si>
  <si>
    <t>на 1 чел.-день</t>
  </si>
  <si>
    <t>проведение визуального лесопатологического обследования</t>
  </si>
  <si>
    <t>компас</t>
  </si>
  <si>
    <t>топор</t>
  </si>
  <si>
    <t>гсм</t>
  </si>
  <si>
    <t>доставка рабочих</t>
  </si>
  <si>
    <t>УАЗ 3962</t>
  </si>
  <si>
    <t>Локализация и ликвидация очагов вредных организмов</t>
  </si>
  <si>
    <t>Выполнение наземных работ по локализации и ликвидации вредных организмов</t>
  </si>
  <si>
    <t>3359,46  руб.</t>
  </si>
  <si>
    <t>27-09-004-01</t>
  </si>
  <si>
    <t>Установка столбов шлагбаума с</t>
  </si>
  <si>
    <t>прим</t>
  </si>
  <si>
    <t>учетом подгоовки ямки под опору</t>
  </si>
  <si>
    <t>с учетом окраски - без стоимости</t>
  </si>
  <si>
    <t>столбов,</t>
  </si>
  <si>
    <t>100 шт.</t>
  </si>
  <si>
    <t>м,</t>
  </si>
  <si>
    <t>10-01-010-02</t>
  </si>
  <si>
    <t>бревен (шлагбаум на опорах) 5пм</t>
  </si>
  <si>
    <t>Д12см,</t>
  </si>
  <si>
    <t>15-04-024-01</t>
  </si>
  <si>
    <t>Простая окраска масляными</t>
  </si>
  <si>
    <t>составами по дереву шлагбаума</t>
  </si>
  <si>
    <t>100 м2 окрашиваемой поверхности</t>
  </si>
  <si>
    <t>118%x0,85=100% от ФОТ=138</t>
  </si>
  <si>
    <t>Отделочные работы 105%x0,85=89%</t>
  </si>
  <si>
    <t>от ФОТ=69</t>
  </si>
  <si>
    <t>прил.4 п.15</t>
  </si>
  <si>
    <t>Автомобильные дороги</t>
  </si>
  <si>
    <t>142%x0,85=121% от ФОТ=234</t>
  </si>
  <si>
    <t>прил.4 п.21</t>
  </si>
  <si>
    <t>53,55%x0,8=43% от ФОТ=138</t>
  </si>
  <si>
    <t>Отделочные работы</t>
  </si>
  <si>
    <t>46,75%x0,8=37% от ФОТ=69</t>
  </si>
  <si>
    <t>прил.1 п.15,</t>
  </si>
  <si>
    <t>80,75%x0,8=65% от ФОТ=234</t>
  </si>
  <si>
    <t>прил.1 п.21,</t>
  </si>
  <si>
    <t>19038,12  руб.</t>
  </si>
  <si>
    <t>01-02-119-01</t>
  </si>
  <si>
    <t>Расчистка площадей от кустарника</t>
  </si>
  <si>
    <t>и мелколесья вручную при редкой</t>
  </si>
  <si>
    <t>поросли,</t>
  </si>
  <si>
    <t>01-02-116-08</t>
  </si>
  <si>
    <t>Сгребание срезанного или</t>
  </si>
  <si>
    <t>выкорчеванного кустарника и</t>
  </si>
  <si>
    <t>мелколесья кустарниковыми</t>
  </si>
  <si>
    <t>граблями на тракторе мощностью</t>
  </si>
  <si>
    <t>132 кВт (180 л.с.) с</t>
  </si>
  <si>
    <t>перемещением до 20 м, кустарник</t>
  </si>
  <si>
    <t>и мелколесье средние,</t>
  </si>
  <si>
    <t>1 га</t>
  </si>
  <si>
    <t>01-01-036-01</t>
  </si>
  <si>
    <t>Планировка площадей (дорожного</t>
  </si>
  <si>
    <t>полотна) бульдозерами мощностью</t>
  </si>
  <si>
    <t>59 кВт (80л.с.),</t>
  </si>
  <si>
    <t>1000 м2 спланированной поверхности за 1</t>
  </si>
  <si>
    <t>механизированным способом</t>
  </si>
  <si>
    <t>прил.4 п.1.1</t>
  </si>
  <si>
    <t>95%x0,85=81% от ФОТ=179</t>
  </si>
  <si>
    <t>Земляные работы, выполняемые по</t>
  </si>
  <si>
    <t>другим видам</t>
  </si>
  <si>
    <t>прил.4 п.1.4</t>
  </si>
  <si>
    <t>работ(подготовительным,</t>
  </si>
  <si>
    <t>сопутствующим, укрепительным)</t>
  </si>
  <si>
    <t>80%x0,85=68% от ФОТ=7307</t>
  </si>
  <si>
    <t>42,5%x0,8=34% от ФОТ=179</t>
  </si>
  <si>
    <t>п.1.1,</t>
  </si>
  <si>
    <t>п.1.4,</t>
  </si>
  <si>
    <t>38,25%x0,8=31% от ФОТ=7307</t>
  </si>
  <si>
    <t>Обустройство, эксплуатация лесных дорог, предназначенных для охраны лесов от пожаров.</t>
  </si>
  <si>
    <t>Установка шлагбаумов, устройство преград, обеспечивающих ограничение пребывания граждан в лесах в целях обеспечения пожарной безопасности</t>
  </si>
  <si>
    <t>ПРИЛОЖЕНИЕ № 2                                                                          к распоряжению Минприроды Ульяновской области                                                                   от  ________________ № ________</t>
  </si>
  <si>
    <t>ПРИЛОЖЕНИЕ № 2                                                                          к распоряжению Минприроды Ульяновской области                           от  ________________ № ________</t>
  </si>
  <si>
    <t>ПРИЛОЖЕНИЕ № 2                                                                          к распоряжению Минприроды Ульяновской области                                                                      от  ________________ № ________</t>
  </si>
  <si>
    <t>ПРИЛОЖЕНИЕ № 2                                                                         к распоряжению Минприроды Ульяновской области                                                                      от  ________________ № ________</t>
  </si>
  <si>
    <t>ПРИЛОЖЕНИЕ № 2                                                                         к распоряжению Минприроды Ульяновской области от  ________________ № ________</t>
  </si>
  <si>
    <t>ПРИЛОЖЕНИЕ № 2                                                                          к распоряжению Минприроды Ульяновской области от  ________________ № ________</t>
  </si>
  <si>
    <t>ПРИЛОЖЕНИЕ № 2                                                                          к распоряжению Минприроды Ульяновской области                                                                     от  ________________ № ________</t>
  </si>
  <si>
    <t>ПРИЛОЖЕНИЕ № 2                                                                          к распоряжению Минприроды Ульяновской области                        от  ________________ № ________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</si>
</sst>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00"/>
    <numFmt numFmtId="166" formatCode="#,##0.0"/>
    <numFmt numFmtId="167" formatCode="#,##0.000"/>
    <numFmt numFmtId="169" formatCode="#,##0.00000000"/>
    <numFmt numFmtId="170" formatCode="0.0000000"/>
    <numFmt numFmtId="171" formatCode="0.000000"/>
    <numFmt numFmtId="172" formatCode="0.0000"/>
    <numFmt numFmtId="173" formatCode="0.00000"/>
  </numFmts>
  <fonts count="73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Microsoft Sans Serif"/>
      <family val="2"/>
      <charset val="204"/>
    </font>
    <font>
      <sz val="10"/>
      <color rgb="FF000000"/>
      <name val="Microsoft Sans Serif"/>
      <family val="2"/>
      <charset val="204"/>
    </font>
    <font>
      <sz val="9"/>
      <color rgb="FF000000"/>
      <name val="Microsoft Sans Serif"/>
      <family val="2"/>
      <charset val="204"/>
    </font>
    <font>
      <b/>
      <sz val="11"/>
      <color rgb="FF000000"/>
      <name val="Microsoft Sans Serif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8"/>
      <color indexed="8"/>
      <name val="Times New Roman"/>
      <family val="1"/>
      <charset val="204"/>
    </font>
    <font>
      <vertAlign val="superscript"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sz val="16"/>
      <color indexed="8"/>
      <name val="Arial Narrow"/>
      <family val="2"/>
      <charset val="204"/>
    </font>
    <font>
      <vertAlign val="superscript"/>
      <sz val="16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sz val="18"/>
      <color indexed="8"/>
      <name val="Arial Narrow"/>
      <family val="2"/>
      <charset val="204"/>
    </font>
    <font>
      <vertAlign val="superscript"/>
      <sz val="18"/>
      <color indexed="8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Arial Cyr"/>
      <charset val="204"/>
    </font>
    <font>
      <sz val="12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u/>
      <sz val="8"/>
      <name val="Arial Cyr"/>
      <family val="2"/>
      <charset val="204"/>
    </font>
    <font>
      <sz val="7"/>
      <name val="Arial Cyr"/>
      <family val="2"/>
      <charset val="204"/>
    </font>
    <font>
      <sz val="9"/>
      <name val="Arial Cyr"/>
      <family val="2"/>
      <charset val="204"/>
    </font>
    <font>
      <i/>
      <sz val="8"/>
      <name val="Arial Cyr"/>
      <charset val="204"/>
    </font>
    <font>
      <b/>
      <u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u/>
      <sz val="7"/>
      <name val="Arial Cyr"/>
      <family val="2"/>
      <charset val="204"/>
    </font>
    <font>
      <sz val="7"/>
      <name val="Arial Cyr"/>
      <charset val="204"/>
    </font>
    <font>
      <b/>
      <u/>
      <sz val="8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name val="Arial Cyr"/>
      <family val="2"/>
      <charset val="204"/>
    </font>
    <font>
      <sz val="10"/>
      <color rgb="FF000000"/>
      <name val="Arial Narrow"/>
      <family val="2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2" borderId="0">
      <alignment horizontal="left" vertical="top"/>
    </xf>
    <xf numFmtId="0" fontId="2" fillId="2" borderId="0">
      <alignment horizontal="left" vertical="top"/>
    </xf>
    <xf numFmtId="0" fontId="3" fillId="2" borderId="0">
      <alignment horizontal="left" vertical="top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26" fillId="0" borderId="0"/>
    <xf numFmtId="0" fontId="27" fillId="0" borderId="0" applyBorder="0">
      <alignment horizontal="justify" vertical="center" wrapText="1"/>
    </xf>
    <xf numFmtId="0" fontId="27" fillId="0" borderId="0" applyBorder="0">
      <alignment horizontal="justify" vertical="center" wrapText="1"/>
    </xf>
    <xf numFmtId="0" fontId="70" fillId="0" borderId="0"/>
  </cellStyleXfs>
  <cellXfs count="749">
    <xf numFmtId="0" fontId="0" fillId="0" borderId="0" xfId="0"/>
    <xf numFmtId="2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6" fillId="0" borderId="2" xfId="5" applyFont="1" applyFill="1" applyBorder="1" applyAlignment="1">
      <alignment horizontal="left" vertical="center" wrapText="1"/>
    </xf>
    <xf numFmtId="0" fontId="16" fillId="0" borderId="2" xfId="6" applyFont="1" applyFill="1" applyBorder="1" applyAlignment="1">
      <alignment horizontal="center" vertical="center" wrapText="1"/>
    </xf>
    <xf numFmtId="0" fontId="17" fillId="0" borderId="2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2" fontId="17" fillId="0" borderId="2" xfId="6" applyNumberFormat="1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2" fontId="17" fillId="0" borderId="1" xfId="4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left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6" fillId="0" borderId="1" xfId="4" applyFont="1" applyFill="1" applyBorder="1" applyAlignment="1">
      <alignment horizontal="center" vertical="center" wrapText="1"/>
    </xf>
    <xf numFmtId="0" fontId="0" fillId="0" borderId="0" xfId="0" applyFont="1"/>
    <xf numFmtId="0" fontId="17" fillId="2" borderId="1" xfId="4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0" xfId="0" applyFont="1"/>
    <xf numFmtId="0" fontId="9" fillId="2" borderId="0" xfId="1" applyFont="1">
      <alignment horizontal="left" vertical="top"/>
    </xf>
    <xf numFmtId="2" fontId="11" fillId="0" borderId="0" xfId="0" applyNumberFormat="1" applyFont="1"/>
    <xf numFmtId="2" fontId="23" fillId="0" borderId="1" xfId="4" applyNumberFormat="1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textRotation="90" wrapText="1"/>
    </xf>
    <xf numFmtId="0" fontId="24" fillId="2" borderId="1" xfId="4" applyFont="1" applyBorder="1" applyAlignment="1">
      <alignment horizontal="center" vertical="center" textRotation="90" wrapText="1"/>
    </xf>
    <xf numFmtId="0" fontId="24" fillId="2" borderId="1" xfId="4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2" fontId="0" fillId="0" borderId="0" xfId="0" applyNumberFormat="1"/>
    <xf numFmtId="0" fontId="28" fillId="2" borderId="1" xfId="4" applyFont="1" applyBorder="1" applyAlignment="1">
      <alignment horizontal="center" vertical="center" wrapText="1"/>
    </xf>
    <xf numFmtId="0" fontId="28" fillId="2" borderId="1" xfId="4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/>
    </xf>
    <xf numFmtId="0" fontId="28" fillId="0" borderId="1" xfId="4" applyFont="1" applyFill="1" applyBorder="1" applyAlignment="1">
      <alignment horizontal="center" vertical="center" wrapText="1"/>
    </xf>
    <xf numFmtId="0" fontId="30" fillId="0" borderId="1" xfId="4" applyFont="1" applyFill="1" applyBorder="1" applyAlignment="1">
      <alignment horizontal="center" vertical="center" wrapText="1"/>
    </xf>
    <xf numFmtId="2" fontId="30" fillId="0" borderId="1" xfId="4" applyNumberFormat="1" applyFont="1" applyFill="1" applyBorder="1" applyAlignment="1">
      <alignment horizontal="center" vertical="center" wrapText="1"/>
    </xf>
    <xf numFmtId="0" fontId="1" fillId="2" borderId="0" xfId="1">
      <alignment horizontal="left" vertical="top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0" fontId="28" fillId="0" borderId="2" xfId="6" applyFont="1" applyFill="1" applyBorder="1" applyAlignment="1">
      <alignment horizontal="center" vertical="center" wrapText="1"/>
    </xf>
    <xf numFmtId="2" fontId="28" fillId="0" borderId="2" xfId="6" applyNumberFormat="1" applyFont="1" applyFill="1" applyBorder="1" applyAlignment="1">
      <alignment horizontal="center" vertical="center" wrapText="1"/>
    </xf>
    <xf numFmtId="2" fontId="28" fillId="0" borderId="2" xfId="4" applyNumberFormat="1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" fontId="28" fillId="0" borderId="2" xfId="6" applyNumberFormat="1" applyFont="1" applyFill="1" applyBorder="1" applyAlignment="1">
      <alignment horizontal="center" vertical="center" wrapText="1"/>
    </xf>
    <xf numFmtId="4" fontId="0" fillId="0" borderId="0" xfId="0" applyNumberFormat="1"/>
    <xf numFmtId="1" fontId="28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4" fontId="30" fillId="0" borderId="1" xfId="4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8" fillId="0" borderId="2" xfId="0" applyFont="1" applyFill="1" applyBorder="1" applyAlignment="1">
      <alignment horizontal="left" vertical="center" wrapText="1"/>
    </xf>
    <xf numFmtId="0" fontId="28" fillId="0" borderId="2" xfId="5" applyFont="1" applyFill="1" applyBorder="1" applyAlignment="1">
      <alignment horizontal="left" vertical="center" wrapText="1"/>
    </xf>
    <xf numFmtId="0" fontId="35" fillId="0" borderId="0" xfId="8" applyFont="1"/>
    <xf numFmtId="2" fontId="24" fillId="4" borderId="1" xfId="0" applyNumberFormat="1" applyFont="1" applyFill="1" applyBorder="1" applyAlignment="1">
      <alignment horizontal="center" vertical="center"/>
    </xf>
    <xf numFmtId="2" fontId="35" fillId="0" borderId="0" xfId="8" applyNumberFormat="1" applyFont="1"/>
    <xf numFmtId="4" fontId="35" fillId="0" borderId="0" xfId="8" applyNumberFormat="1" applyFont="1"/>
    <xf numFmtId="0" fontId="12" fillId="0" borderId="0" xfId="8" applyFont="1" applyAlignment="1">
      <alignment horizontal="left" vertical="center" wrapText="1"/>
    </xf>
    <xf numFmtId="0" fontId="38" fillId="2" borderId="1" xfId="4" applyFont="1" applyBorder="1" applyAlignment="1">
      <alignment horizontal="center" vertical="center" textRotation="90" wrapText="1"/>
    </xf>
    <xf numFmtId="0" fontId="36" fillId="0" borderId="1" xfId="8" applyFont="1" applyBorder="1" applyAlignment="1">
      <alignment horizontal="center" vertical="center" textRotation="90" wrapText="1"/>
    </xf>
    <xf numFmtId="0" fontId="36" fillId="0" borderId="1" xfId="8" applyFont="1" applyBorder="1" applyAlignment="1">
      <alignment horizontal="center" vertical="center"/>
    </xf>
    <xf numFmtId="0" fontId="37" fillId="0" borderId="1" xfId="8" applyFont="1" applyFill="1" applyBorder="1" applyAlignment="1">
      <alignment horizontal="center" vertical="center" wrapText="1"/>
    </xf>
    <xf numFmtId="0" fontId="38" fillId="0" borderId="1" xfId="4" applyFont="1" applyFill="1" applyBorder="1" applyAlignment="1">
      <alignment horizontal="center" vertical="center" wrapText="1"/>
    </xf>
    <xf numFmtId="0" fontId="36" fillId="0" borderId="2" xfId="8" applyFont="1" applyBorder="1" applyAlignment="1">
      <alignment horizontal="center" vertical="center"/>
    </xf>
    <xf numFmtId="0" fontId="37" fillId="0" borderId="2" xfId="8" applyFont="1" applyFill="1" applyBorder="1" applyAlignment="1">
      <alignment horizontal="left" vertical="center" wrapText="1"/>
    </xf>
    <xf numFmtId="0" fontId="37" fillId="0" borderId="2" xfId="8" applyFont="1" applyFill="1" applyBorder="1" applyAlignment="1">
      <alignment horizontal="center" vertical="center" wrapText="1"/>
    </xf>
    <xf numFmtId="0" fontId="38" fillId="0" borderId="2" xfId="4" applyFont="1" applyFill="1" applyBorder="1" applyAlignment="1">
      <alignment horizontal="center" vertical="center" wrapText="1"/>
    </xf>
    <xf numFmtId="2" fontId="38" fillId="0" borderId="1" xfId="6" applyNumberFormat="1" applyFont="1" applyFill="1" applyBorder="1" applyAlignment="1">
      <alignment horizontal="center" vertical="center" wrapText="1"/>
    </xf>
    <xf numFmtId="0" fontId="38" fillId="0" borderId="1" xfId="6" applyFont="1" applyFill="1" applyBorder="1" applyAlignment="1">
      <alignment horizontal="center" vertical="center" wrapText="1"/>
    </xf>
    <xf numFmtId="2" fontId="38" fillId="0" borderId="2" xfId="4" applyNumberFormat="1" applyFont="1" applyFill="1" applyBorder="1" applyAlignment="1">
      <alignment horizontal="center" vertical="center" wrapText="1"/>
    </xf>
    <xf numFmtId="2" fontId="36" fillId="0" borderId="1" xfId="8" applyNumberFormat="1" applyFont="1" applyBorder="1" applyAlignment="1">
      <alignment horizontal="center" vertical="center"/>
    </xf>
    <xf numFmtId="4" fontId="38" fillId="0" borderId="2" xfId="6" applyNumberFormat="1" applyFont="1" applyFill="1" applyBorder="1" applyAlignment="1">
      <alignment horizontal="center" vertical="center" wrapText="1"/>
    </xf>
    <xf numFmtId="0" fontId="37" fillId="0" borderId="2" xfId="5" applyFont="1" applyFill="1" applyBorder="1" applyAlignment="1">
      <alignment horizontal="left" vertical="center" wrapText="1"/>
    </xf>
    <xf numFmtId="0" fontId="38" fillId="0" borderId="2" xfId="6" applyFont="1" applyFill="1" applyBorder="1" applyAlignment="1">
      <alignment horizontal="center" vertical="center" wrapText="1"/>
    </xf>
    <xf numFmtId="2" fontId="38" fillId="0" borderId="2" xfId="6" applyNumberFormat="1" applyFont="1" applyFill="1" applyBorder="1" applyAlignment="1">
      <alignment horizontal="center" vertical="center" wrapText="1"/>
    </xf>
    <xf numFmtId="0" fontId="37" fillId="0" borderId="1" xfId="4" applyFont="1" applyFill="1" applyBorder="1" applyAlignment="1">
      <alignment horizontal="center" vertical="center" wrapText="1"/>
    </xf>
    <xf numFmtId="0" fontId="40" fillId="0" borderId="1" xfId="4" applyFont="1" applyFill="1" applyBorder="1" applyAlignment="1">
      <alignment horizontal="center" vertical="center" wrapText="1"/>
    </xf>
    <xf numFmtId="2" fontId="40" fillId="0" borderId="1" xfId="4" applyNumberFormat="1" applyFont="1" applyFill="1" applyBorder="1" applyAlignment="1">
      <alignment horizontal="center" vertical="center" wrapText="1"/>
    </xf>
    <xf numFmtId="4" fontId="40" fillId="0" borderId="1" xfId="4" applyNumberFormat="1" applyFont="1" applyFill="1" applyBorder="1" applyAlignment="1">
      <alignment horizontal="center" vertical="center" wrapText="1"/>
    </xf>
    <xf numFmtId="49" fontId="41" fillId="0" borderId="0" xfId="8" applyNumberFormat="1" applyFont="1" applyAlignment="1">
      <alignment wrapText="1"/>
    </xf>
    <xf numFmtId="4" fontId="41" fillId="0" borderId="0" xfId="8" applyNumberFormat="1" applyFont="1" applyAlignment="1">
      <alignment wrapText="1"/>
    </xf>
    <xf numFmtId="2" fontId="41" fillId="0" borderId="1" xfId="8" applyNumberFormat="1" applyFont="1" applyBorder="1" applyAlignment="1">
      <alignment horizontal="center" vertical="center" wrapText="1"/>
    </xf>
    <xf numFmtId="166" fontId="41" fillId="4" borderId="1" xfId="8" applyNumberFormat="1" applyFont="1" applyFill="1" applyBorder="1" applyAlignment="1">
      <alignment horizontal="center" vertical="center" wrapText="1"/>
    </xf>
    <xf numFmtId="49" fontId="0" fillId="0" borderId="0" xfId="0" applyNumberFormat="1"/>
    <xf numFmtId="2" fontId="0" fillId="0" borderId="0" xfId="0" applyNumberFormat="1" applyFont="1"/>
    <xf numFmtId="0" fontId="0" fillId="5" borderId="0" xfId="0" applyFill="1" applyAlignment="1">
      <alignment wrapText="1"/>
    </xf>
    <xf numFmtId="0" fontId="0" fillId="4" borderId="0" xfId="0" applyFill="1" applyAlignment="1">
      <alignment wrapText="1"/>
    </xf>
    <xf numFmtId="4" fontId="0" fillId="0" borderId="0" xfId="0" applyNumberFormat="1" applyAlignment="1">
      <alignment wrapText="1"/>
    </xf>
    <xf numFmtId="167" fontId="0" fillId="0" borderId="0" xfId="0" applyNumberFormat="1" applyAlignment="1">
      <alignment wrapText="1"/>
    </xf>
    <xf numFmtId="3" fontId="0" fillId="0" borderId="1" xfId="0" applyNumberFormat="1" applyBorder="1" applyAlignment="1">
      <alignment horizontal="center" wrapText="1"/>
    </xf>
    <xf numFmtId="3" fontId="0" fillId="0" borderId="6" xfId="0" applyNumberFormat="1" applyBorder="1" applyAlignment="1">
      <alignment horizontal="center" wrapText="1"/>
    </xf>
    <xf numFmtId="3" fontId="0" fillId="0" borderId="1" xfId="0" applyNumberFormat="1" applyBorder="1"/>
    <xf numFmtId="3" fontId="0" fillId="0" borderId="6" xfId="0" applyNumberFormat="1" applyBorder="1" applyAlignment="1">
      <alignment horizontal="center" vertical="center" wrapText="1"/>
    </xf>
    <xf numFmtId="3" fontId="0" fillId="0" borderId="6" xfId="0" applyNumberFormat="1" applyBorder="1"/>
    <xf numFmtId="3" fontId="0" fillId="3" borderId="6" xfId="0" applyNumberFormat="1" applyFill="1" applyBorder="1" applyAlignment="1">
      <alignment horizontal="center" vertical="center" wrapText="1"/>
    </xf>
    <xf numFmtId="4" fontId="0" fillId="3" borderId="6" xfId="0" applyNumberFormat="1" applyFill="1" applyBorder="1"/>
    <xf numFmtId="4" fontId="0" fillId="3" borderId="1" xfId="0" applyNumberFormat="1" applyFill="1" applyBorder="1"/>
    <xf numFmtId="3" fontId="0" fillId="3" borderId="1" xfId="0" applyNumberFormat="1" applyFill="1" applyBorder="1"/>
    <xf numFmtId="3" fontId="0" fillId="0" borderId="1" xfId="0" applyNumberFormat="1" applyBorder="1" applyAlignment="1">
      <alignment wrapText="1"/>
    </xf>
    <xf numFmtId="3" fontId="0" fillId="3" borderId="6" xfId="0" applyNumberFormat="1" applyFill="1" applyBorder="1"/>
    <xf numFmtId="3" fontId="42" fillId="0" borderId="1" xfId="0" applyNumberFormat="1" applyFont="1" applyBorder="1"/>
    <xf numFmtId="3" fontId="0" fillId="0" borderId="1" xfId="0" applyNumberFormat="1" applyBorder="1" applyAlignment="1">
      <alignment vertical="center" wrapText="1"/>
    </xf>
    <xf numFmtId="3" fontId="0" fillId="6" borderId="1" xfId="0" applyNumberFormat="1" applyFill="1" applyBorder="1" applyAlignment="1">
      <alignment wrapText="1"/>
    </xf>
    <xf numFmtId="3" fontId="0" fillId="3" borderId="1" xfId="0" applyNumberFormat="1" applyFill="1" applyBorder="1" applyAlignment="1">
      <alignment horizontal="center" wrapText="1"/>
    </xf>
    <xf numFmtId="3" fontId="0" fillId="6" borderId="1" xfId="0" applyNumberFormat="1" applyFill="1" applyBorder="1" applyAlignment="1">
      <alignment horizontal="center" wrapText="1"/>
    </xf>
    <xf numFmtId="3" fontId="0" fillId="0" borderId="0" xfId="0" applyNumberFormat="1" applyAlignment="1">
      <alignment wrapText="1"/>
    </xf>
    <xf numFmtId="4" fontId="34" fillId="0" borderId="0" xfId="0" applyNumberFormat="1" applyFont="1" applyAlignment="1">
      <alignment wrapText="1"/>
    </xf>
    <xf numFmtId="0" fontId="34" fillId="0" borderId="0" xfId="0" applyFont="1" applyAlignment="1">
      <alignment wrapText="1"/>
    </xf>
    <xf numFmtId="0" fontId="0" fillId="0" borderId="0" xfId="0" applyBorder="1" applyAlignment="1">
      <alignment horizontal="center" vertical="center" wrapText="1"/>
    </xf>
    <xf numFmtId="4" fontId="0" fillId="5" borderId="0" xfId="0" applyNumberFormat="1" applyFill="1" applyAlignment="1">
      <alignment wrapText="1"/>
    </xf>
    <xf numFmtId="3" fontId="0" fillId="5" borderId="0" xfId="0" applyNumberFormat="1" applyFill="1" applyAlignment="1">
      <alignment wrapText="1"/>
    </xf>
    <xf numFmtId="3" fontId="0" fillId="4" borderId="0" xfId="0" applyNumberFormat="1" applyFill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44" fillId="0" borderId="0" xfId="0" applyFont="1" applyAlignment="1">
      <alignment wrapText="1"/>
    </xf>
    <xf numFmtId="0" fontId="44" fillId="0" borderId="1" xfId="0" applyFont="1" applyBorder="1" applyAlignment="1">
      <alignment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4" fontId="44" fillId="5" borderId="1" xfId="0" applyNumberFormat="1" applyFont="1" applyFill="1" applyBorder="1" applyAlignment="1">
      <alignment horizontal="center" vertical="center" wrapText="1"/>
    </xf>
    <xf numFmtId="4" fontId="44" fillId="0" borderId="5" xfId="0" applyNumberFormat="1" applyFont="1" applyBorder="1" applyAlignment="1">
      <alignment horizontal="center" vertical="center" wrapText="1"/>
    </xf>
    <xf numFmtId="4" fontId="44" fillId="7" borderId="1" xfId="0" applyNumberFormat="1" applyFont="1" applyFill="1" applyBorder="1" applyAlignment="1">
      <alignment horizontal="center" vertical="center" wrapText="1"/>
    </xf>
    <xf numFmtId="4" fontId="44" fillId="8" borderId="9" xfId="0" applyNumberFormat="1" applyFont="1" applyFill="1" applyBorder="1" applyAlignment="1">
      <alignment horizontal="center" vertical="center" wrapText="1"/>
    </xf>
    <xf numFmtId="4" fontId="44" fillId="4" borderId="1" xfId="0" applyNumberFormat="1" applyFont="1" applyFill="1" applyBorder="1" applyAlignment="1">
      <alignment horizontal="center" vertical="center" wrapText="1"/>
    </xf>
    <xf numFmtId="4" fontId="44" fillId="4" borderId="10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wrapText="1"/>
    </xf>
    <xf numFmtId="4" fontId="34" fillId="0" borderId="1" xfId="0" applyNumberFormat="1" applyFont="1" applyBorder="1" applyAlignment="1">
      <alignment vertical="center" wrapText="1"/>
    </xf>
    <xf numFmtId="4" fontId="42" fillId="0" borderId="1" xfId="0" applyNumberFormat="1" applyFont="1" applyBorder="1" applyAlignment="1">
      <alignment wrapText="1"/>
    </xf>
    <xf numFmtId="4" fontId="0" fillId="3" borderId="7" xfId="0" applyNumberFormat="1" applyFill="1" applyBorder="1" applyAlignment="1">
      <alignment wrapText="1"/>
    </xf>
    <xf numFmtId="0" fontId="0" fillId="9" borderId="5" xfId="0" applyFill="1" applyBorder="1" applyAlignment="1">
      <alignment wrapText="1"/>
    </xf>
    <xf numFmtId="4" fontId="0" fillId="9" borderId="1" xfId="0" applyNumberFormat="1" applyFill="1" applyBorder="1" applyAlignment="1">
      <alignment wrapText="1"/>
    </xf>
    <xf numFmtId="0" fontId="0" fillId="9" borderId="1" xfId="0" applyFill="1" applyBorder="1" applyAlignment="1">
      <alignment wrapText="1"/>
    </xf>
    <xf numFmtId="3" fontId="0" fillId="3" borderId="1" xfId="0" applyNumberFormat="1" applyFill="1" applyBorder="1" applyAlignment="1">
      <alignment vertical="center" wrapText="1"/>
    </xf>
    <xf numFmtId="4" fontId="0" fillId="3" borderId="1" xfId="0" applyNumberForma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9" borderId="5" xfId="0" applyNumberFormat="1" applyFill="1" applyBorder="1" applyAlignment="1">
      <alignment wrapText="1"/>
    </xf>
    <xf numFmtId="4" fontId="0" fillId="6" borderId="5" xfId="0" applyNumberFormat="1" applyFill="1" applyBorder="1" applyAlignment="1">
      <alignment wrapText="1"/>
    </xf>
    <xf numFmtId="4" fontId="0" fillId="6" borderId="1" xfId="0" applyNumberFormat="1" applyFill="1" applyBorder="1" applyAlignment="1">
      <alignment wrapText="1"/>
    </xf>
    <xf numFmtId="1" fontId="0" fillId="0" borderId="0" xfId="0" applyNumberFormat="1" applyAlignment="1">
      <alignment wrapText="1"/>
    </xf>
    <xf numFmtId="4" fontId="43" fillId="9" borderId="1" xfId="0" applyNumberFormat="1" applyFont="1" applyFill="1" applyBorder="1" applyAlignment="1">
      <alignment wrapText="1"/>
    </xf>
    <xf numFmtId="4" fontId="45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horizontal="right" wrapText="1"/>
    </xf>
    <xf numFmtId="0" fontId="46" fillId="0" borderId="0" xfId="0" applyFont="1" applyAlignment="1">
      <alignment wrapText="1"/>
    </xf>
    <xf numFmtId="2" fontId="46" fillId="0" borderId="0" xfId="0" applyNumberFormat="1" applyFont="1" applyAlignment="1">
      <alignment wrapText="1"/>
    </xf>
    <xf numFmtId="4" fontId="0" fillId="0" borderId="0" xfId="0" applyNumberFormat="1" applyBorder="1" applyAlignment="1">
      <alignment wrapText="1"/>
    </xf>
    <xf numFmtId="4" fontId="0" fillId="5" borderId="0" xfId="0" applyNumberFormat="1" applyFill="1" applyBorder="1" applyAlignment="1">
      <alignment wrapText="1"/>
    </xf>
    <xf numFmtId="4" fontId="0" fillId="4" borderId="0" xfId="0" applyNumberFormat="1" applyFill="1" applyBorder="1" applyAlignment="1">
      <alignment wrapText="1"/>
    </xf>
    <xf numFmtId="4" fontId="0" fillId="0" borderId="0" xfId="0" applyNumberFormat="1" applyBorder="1" applyAlignment="1">
      <alignment horizontal="center" vertical="center" wrapText="1"/>
    </xf>
    <xf numFmtId="166" fontId="0" fillId="5" borderId="0" xfId="0" applyNumberFormat="1" applyFill="1" applyAlignment="1">
      <alignment wrapText="1"/>
    </xf>
    <xf numFmtId="166" fontId="0" fillId="0" borderId="0" xfId="0" applyNumberFormat="1" applyAlignment="1">
      <alignment wrapText="1"/>
    </xf>
    <xf numFmtId="4" fontId="0" fillId="3" borderId="1" xfId="0" applyNumberFormat="1" applyFill="1" applyBorder="1" applyAlignment="1">
      <alignment vertical="center" wrapText="1"/>
    </xf>
    <xf numFmtId="3" fontId="44" fillId="4" borderId="1" xfId="0" applyNumberFormat="1" applyFont="1" applyFill="1" applyBorder="1" applyAlignment="1">
      <alignment vertical="center" wrapText="1"/>
    </xf>
    <xf numFmtId="4" fontId="44" fillId="4" borderId="1" xfId="0" applyNumberFormat="1" applyFont="1" applyFill="1" applyBorder="1" applyAlignment="1">
      <alignment vertical="center" wrapText="1"/>
    </xf>
    <xf numFmtId="3" fontId="0" fillId="4" borderId="1" xfId="0" applyNumberFormat="1" applyFill="1" applyBorder="1" applyAlignment="1">
      <alignment vertical="center" wrapText="1"/>
    </xf>
    <xf numFmtId="3" fontId="0" fillId="4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4" fontId="44" fillId="0" borderId="6" xfId="0" applyNumberFormat="1" applyFont="1" applyBorder="1" applyAlignment="1">
      <alignment wrapText="1"/>
    </xf>
    <xf numFmtId="4" fontId="44" fillId="0" borderId="1" xfId="0" applyNumberFormat="1" applyFont="1" applyBorder="1" applyAlignment="1">
      <alignment wrapText="1"/>
    </xf>
    <xf numFmtId="0" fontId="44" fillId="0" borderId="1" xfId="0" applyFont="1" applyBorder="1" applyAlignment="1">
      <alignment wrapText="1"/>
    </xf>
    <xf numFmtId="4" fontId="42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41" fillId="4" borderId="1" xfId="8" applyNumberFormat="1" applyFont="1" applyFill="1" applyBorder="1" applyAlignment="1">
      <alignment horizontal="center" vertical="center" wrapText="1"/>
    </xf>
    <xf numFmtId="49" fontId="41" fillId="4" borderId="1" xfId="8" applyNumberFormat="1" applyFont="1" applyFill="1" applyBorder="1" applyAlignment="1">
      <alignment horizontal="center" vertical="center" wrapText="1"/>
    </xf>
    <xf numFmtId="4" fontId="41" fillId="4" borderId="1" xfId="8" applyNumberFormat="1" applyFont="1" applyFill="1" applyBorder="1" applyAlignment="1">
      <alignment horizontal="center" vertical="center" wrapText="1"/>
    </xf>
    <xf numFmtId="4" fontId="41" fillId="0" borderId="1" xfId="8" applyNumberFormat="1" applyFont="1" applyBorder="1" applyAlignment="1">
      <alignment horizontal="center" vertical="center" wrapText="1"/>
    </xf>
    <xf numFmtId="0" fontId="28" fillId="4" borderId="1" xfId="4" applyFont="1" applyFill="1" applyBorder="1" applyAlignment="1">
      <alignment horizontal="center" vertical="center" wrapText="1"/>
    </xf>
    <xf numFmtId="164" fontId="28" fillId="4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center"/>
    </xf>
    <xf numFmtId="2" fontId="24" fillId="4" borderId="1" xfId="0" applyNumberFormat="1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2" fontId="25" fillId="4" borderId="1" xfId="0" applyNumberFormat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horizontal="center" vertical="center"/>
    </xf>
    <xf numFmtId="3" fontId="41" fillId="4" borderId="5" xfId="8" applyNumberFormat="1" applyFont="1" applyFill="1" applyBorder="1" applyAlignment="1">
      <alignment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4" fontId="47" fillId="0" borderId="1" xfId="0" applyNumberFormat="1" applyFont="1" applyBorder="1" applyAlignment="1">
      <alignment wrapText="1"/>
    </xf>
    <xf numFmtId="4" fontId="41" fillId="4" borderId="1" xfId="8" applyNumberFormat="1" applyFont="1" applyFill="1" applyBorder="1" applyAlignment="1">
      <alignment horizontal="center" vertical="center" wrapText="1"/>
    </xf>
    <xf numFmtId="0" fontId="26" fillId="0" borderId="0" xfId="8" applyBorder="1"/>
    <xf numFmtId="4" fontId="26" fillId="0" borderId="0" xfId="8" applyNumberFormat="1" applyBorder="1"/>
    <xf numFmtId="4" fontId="11" fillId="0" borderId="1" xfId="0" applyNumberFormat="1" applyFont="1" applyBorder="1" applyAlignment="1">
      <alignment horizontal="center" vertical="center"/>
    </xf>
    <xf numFmtId="4" fontId="24" fillId="4" borderId="1" xfId="0" applyNumberFormat="1" applyFont="1" applyFill="1" applyBorder="1" applyAlignment="1">
      <alignment horizontal="center" vertical="center"/>
    </xf>
    <xf numFmtId="4" fontId="28" fillId="4" borderId="1" xfId="0" applyNumberFormat="1" applyFont="1" applyFill="1" applyBorder="1" applyAlignment="1">
      <alignment horizontal="center" vertical="center"/>
    </xf>
    <xf numFmtId="4" fontId="26" fillId="4" borderId="6" xfId="8" applyNumberFormat="1" applyFill="1" applyBorder="1" applyAlignment="1">
      <alignment wrapText="1"/>
    </xf>
    <xf numFmtId="0" fontId="48" fillId="0" borderId="0" xfId="0" applyFont="1" applyAlignment="1"/>
    <xf numFmtId="49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/>
    <xf numFmtId="49" fontId="48" fillId="0" borderId="0" xfId="0" applyNumberFormat="1" applyFont="1" applyAlignment="1">
      <alignment horizontal="left"/>
    </xf>
    <xf numFmtId="49" fontId="48" fillId="0" borderId="0" xfId="0" applyNumberFormat="1" applyFont="1" applyAlignment="1"/>
    <xf numFmtId="0" fontId="50" fillId="0" borderId="0" xfId="0" applyFont="1" applyAlignment="1">
      <alignment horizontal="center"/>
    </xf>
    <xf numFmtId="49" fontId="50" fillId="0" borderId="0" xfId="0" applyNumberFormat="1" applyFont="1" applyAlignment="1">
      <alignment horizontal="center"/>
    </xf>
    <xf numFmtId="0" fontId="48" fillId="0" borderId="11" xfId="0" applyFont="1" applyBorder="1" applyAlignment="1">
      <alignment horizontal="left"/>
    </xf>
    <xf numFmtId="0" fontId="48" fillId="0" borderId="11" xfId="0" applyFont="1" applyBorder="1" applyAlignment="1">
      <alignment horizontal="center"/>
    </xf>
    <xf numFmtId="0" fontId="48" fillId="0" borderId="0" xfId="0" applyFont="1" applyBorder="1" applyAlignment="1">
      <alignment horizontal="left"/>
    </xf>
    <xf numFmtId="0" fontId="50" fillId="0" borderId="0" xfId="0" applyFont="1" applyAlignment="1"/>
    <xf numFmtId="49" fontId="48" fillId="0" borderId="11" xfId="0" applyNumberFormat="1" applyFont="1" applyBorder="1" applyAlignment="1">
      <alignment horizontal="left"/>
    </xf>
    <xf numFmtId="0" fontId="50" fillId="0" borderId="0" xfId="0" applyFont="1" applyBorder="1" applyAlignment="1">
      <alignment horizontal="center"/>
    </xf>
    <xf numFmtId="0" fontId="50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49" fontId="50" fillId="0" borderId="0" xfId="0" applyNumberFormat="1" applyFont="1" applyAlignment="1">
      <alignment horizontal="left"/>
    </xf>
    <xf numFmtId="49" fontId="50" fillId="0" borderId="0" xfId="0" applyNumberFormat="1" applyFont="1" applyAlignment="1">
      <alignment horizontal="right"/>
    </xf>
    <xf numFmtId="0" fontId="48" fillId="0" borderId="0" xfId="0" applyFont="1" applyAlignment="1">
      <alignment horizontal="right"/>
    </xf>
    <xf numFmtId="0" fontId="55" fillId="0" borderId="0" xfId="0" applyFont="1" applyAlignment="1"/>
    <xf numFmtId="0" fontId="48" fillId="0" borderId="0" xfId="0" applyFont="1" applyAlignment="1">
      <alignment horizontal="centerContinuous"/>
    </xf>
    <xf numFmtId="49" fontId="56" fillId="0" borderId="13" xfId="0" applyNumberFormat="1" applyFont="1" applyBorder="1" applyAlignment="1">
      <alignment horizontal="center" vertical="center" wrapText="1"/>
    </xf>
    <xf numFmtId="49" fontId="56" fillId="0" borderId="14" xfId="0" applyNumberFormat="1" applyFont="1" applyBorder="1" applyAlignment="1">
      <alignment horizontal="center" vertical="center" wrapText="1"/>
    </xf>
    <xf numFmtId="49" fontId="56" fillId="0" borderId="15" xfId="0" applyNumberFormat="1" applyFont="1" applyBorder="1" applyAlignment="1">
      <alignment horizontal="centerContinuous" vertical="center" wrapText="1"/>
    </xf>
    <xf numFmtId="49" fontId="56" fillId="0" borderId="16" xfId="0" applyNumberFormat="1" applyFont="1" applyBorder="1" applyAlignment="1">
      <alignment horizontal="centerContinuous" vertical="center" wrapText="1"/>
    </xf>
    <xf numFmtId="49" fontId="56" fillId="0" borderId="17" xfId="0" applyNumberFormat="1" applyFont="1" applyBorder="1" applyAlignment="1">
      <alignment horizontal="centerContinuous" vertical="center" wrapText="1"/>
    </xf>
    <xf numFmtId="49" fontId="56" fillId="0" borderId="14" xfId="0" applyNumberFormat="1" applyFont="1" applyBorder="1" applyAlignment="1">
      <alignment horizontal="centerContinuous" vertical="center" wrapText="1"/>
    </xf>
    <xf numFmtId="49" fontId="56" fillId="0" borderId="18" xfId="0" applyNumberFormat="1" applyFont="1" applyBorder="1" applyAlignment="1">
      <alignment horizontal="centerContinuous" vertical="center" wrapText="1"/>
    </xf>
    <xf numFmtId="49" fontId="56" fillId="0" borderId="19" xfId="0" applyNumberFormat="1" applyFont="1" applyBorder="1" applyAlignment="1">
      <alignment horizontal="centerContinuous" vertical="center" wrapText="1"/>
    </xf>
    <xf numFmtId="49" fontId="56" fillId="0" borderId="13" xfId="0" applyNumberFormat="1" applyFont="1" applyBorder="1" applyAlignment="1">
      <alignment horizontal="centerContinuous" vertical="center" wrapText="1"/>
    </xf>
    <xf numFmtId="49" fontId="56" fillId="0" borderId="13" xfId="0" applyNumberFormat="1" applyFont="1" applyBorder="1" applyAlignment="1">
      <alignment horizontal="left" vertical="center" wrapText="1"/>
    </xf>
    <xf numFmtId="0" fontId="56" fillId="0" borderId="0" xfId="0" applyFont="1" applyAlignment="1">
      <alignment vertical="center"/>
    </xf>
    <xf numFmtId="49" fontId="56" fillId="0" borderId="4" xfId="0" applyNumberFormat="1" applyFont="1" applyBorder="1" applyAlignment="1">
      <alignment horizontal="center" vertical="center" wrapText="1"/>
    </xf>
    <xf numFmtId="49" fontId="56" fillId="0" borderId="20" xfId="0" applyNumberFormat="1" applyFont="1" applyBorder="1" applyAlignment="1">
      <alignment horizontal="centerContinuous" vertical="center" wrapText="1"/>
    </xf>
    <xf numFmtId="49" fontId="56" fillId="0" borderId="1" xfId="0" applyNumberFormat="1" applyFont="1" applyBorder="1" applyAlignment="1">
      <alignment horizontal="center" vertical="center" wrapText="1"/>
    </xf>
    <xf numFmtId="49" fontId="56" fillId="0" borderId="2" xfId="0" applyNumberFormat="1" applyFont="1" applyBorder="1" applyAlignment="1">
      <alignment horizontal="center" vertical="center" wrapText="1"/>
    </xf>
    <xf numFmtId="49" fontId="57" fillId="0" borderId="21" xfId="0" applyNumberFormat="1" applyFont="1" applyBorder="1" applyAlignment="1">
      <alignment horizontal="centerContinuous" vertical="center" wrapText="1"/>
    </xf>
    <xf numFmtId="49" fontId="56" fillId="0" borderId="22" xfId="0" applyNumberFormat="1" applyFont="1" applyBorder="1" applyAlignment="1">
      <alignment horizontal="centerContinuous" vertical="center" wrapText="1"/>
    </xf>
    <xf numFmtId="0" fontId="56" fillId="0" borderId="21" xfId="0" applyFont="1" applyBorder="1" applyAlignment="1">
      <alignment vertical="center"/>
    </xf>
    <xf numFmtId="0" fontId="56" fillId="0" borderId="22" xfId="0" applyFont="1" applyBorder="1" applyAlignment="1">
      <alignment vertical="center"/>
    </xf>
    <xf numFmtId="0" fontId="56" fillId="0" borderId="2" xfId="0" applyFont="1" applyBorder="1" applyAlignment="1">
      <alignment vertical="center"/>
    </xf>
    <xf numFmtId="0" fontId="56" fillId="0" borderId="23" xfId="0" applyFont="1" applyBorder="1" applyAlignment="1">
      <alignment vertical="center"/>
    </xf>
    <xf numFmtId="49" fontId="56" fillId="0" borderId="24" xfId="0" applyNumberFormat="1" applyFont="1" applyBorder="1" applyAlignment="1">
      <alignment horizontal="center" vertical="center" wrapText="1"/>
    </xf>
    <xf numFmtId="49" fontId="56" fillId="0" borderId="25" xfId="0" applyNumberFormat="1" applyFont="1" applyBorder="1" applyAlignment="1">
      <alignment horizontal="center" vertical="center" wrapText="1"/>
    </xf>
    <xf numFmtId="49" fontId="56" fillId="0" borderId="26" xfId="0" applyNumberFormat="1" applyFont="1" applyBorder="1" applyAlignment="1">
      <alignment horizontal="center" vertical="center" wrapText="1"/>
    </xf>
    <xf numFmtId="49" fontId="56" fillId="0" borderId="3" xfId="0" applyNumberFormat="1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49" fontId="56" fillId="0" borderId="27" xfId="0" applyNumberFormat="1" applyFont="1" applyBorder="1" applyAlignment="1">
      <alignment horizontal="center" vertical="center"/>
    </xf>
    <xf numFmtId="49" fontId="56" fillId="0" borderId="27" xfId="0" applyNumberFormat="1" applyFont="1" applyBorder="1" applyAlignment="1">
      <alignment horizontal="centerContinuous" vertical="center"/>
    </xf>
    <xf numFmtId="49" fontId="56" fillId="0" borderId="27" xfId="0" applyNumberFormat="1" applyFont="1" applyBorder="1" applyAlignment="1">
      <alignment vertical="center"/>
    </xf>
    <xf numFmtId="0" fontId="52" fillId="0" borderId="0" xfId="0" applyFont="1" applyAlignment="1">
      <alignment vertical="center"/>
    </xf>
    <xf numFmtId="49" fontId="48" fillId="0" borderId="12" xfId="0" applyNumberFormat="1" applyFont="1" applyBorder="1" applyAlignment="1">
      <alignment horizontal="center"/>
    </xf>
    <xf numFmtId="49" fontId="58" fillId="0" borderId="12" xfId="0" applyNumberFormat="1" applyFont="1" applyBorder="1" applyAlignment="1">
      <alignment horizontal="left"/>
    </xf>
    <xf numFmtId="49" fontId="49" fillId="0" borderId="12" xfId="0" applyNumberFormat="1" applyFont="1" applyBorder="1" applyAlignment="1"/>
    <xf numFmtId="0" fontId="48" fillId="0" borderId="12" xfId="0" applyFont="1" applyBorder="1" applyAlignment="1">
      <alignment horizontal="right"/>
    </xf>
    <xf numFmtId="49" fontId="48" fillId="0" borderId="12" xfId="0" applyNumberFormat="1" applyFont="1" applyBorder="1" applyAlignment="1"/>
    <xf numFmtId="0" fontId="51" fillId="0" borderId="12" xfId="0" applyFont="1" applyBorder="1" applyAlignment="1">
      <alignment horizontal="right"/>
    </xf>
    <xf numFmtId="49" fontId="58" fillId="0" borderId="0" xfId="0" applyNumberFormat="1" applyFont="1" applyAlignment="1">
      <alignment horizontal="left"/>
    </xf>
    <xf numFmtId="0" fontId="49" fillId="0" borderId="12" xfId="0" applyFont="1" applyBorder="1" applyAlignment="1">
      <alignment horizontal="right"/>
    </xf>
    <xf numFmtId="0" fontId="59" fillId="0" borderId="12" xfId="0" applyFont="1" applyBorder="1" applyAlignment="1">
      <alignment horizontal="right"/>
    </xf>
    <xf numFmtId="49" fontId="49" fillId="0" borderId="0" xfId="0" applyNumberFormat="1" applyFont="1" applyAlignment="1"/>
    <xf numFmtId="0" fontId="49" fillId="0" borderId="0" xfId="0" applyFont="1" applyAlignment="1">
      <alignment horizontal="right"/>
    </xf>
    <xf numFmtId="2" fontId="48" fillId="0" borderId="0" xfId="0" applyNumberFormat="1" applyFont="1" applyAlignment="1"/>
    <xf numFmtId="0" fontId="48" fillId="0" borderId="12" xfId="0" applyFont="1" applyBorder="1" applyAlignment="1"/>
    <xf numFmtId="49" fontId="59" fillId="0" borderId="0" xfId="0" applyNumberFormat="1" applyFont="1" applyAlignment="1"/>
    <xf numFmtId="0" fontId="33" fillId="0" borderId="0" xfId="8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8" fillId="2" borderId="1" xfId="4" applyFont="1" applyBorder="1" applyAlignment="1">
      <alignment horizontal="center" vertical="center" wrapText="1"/>
    </xf>
    <xf numFmtId="0" fontId="28" fillId="2" borderId="1" xfId="4" applyFont="1" applyBorder="1" applyAlignment="1">
      <alignment horizontal="center" vertical="center" textRotation="90" wrapText="1"/>
    </xf>
    <xf numFmtId="0" fontId="0" fillId="0" borderId="1" xfId="0" applyBorder="1"/>
    <xf numFmtId="2" fontId="41" fillId="0" borderId="1" xfId="8" applyNumberFormat="1" applyFont="1" applyFill="1" applyBorder="1" applyAlignment="1">
      <alignment horizontal="center" vertical="center" textRotation="90" wrapText="1"/>
    </xf>
    <xf numFmtId="2" fontId="41" fillId="0" borderId="1" xfId="8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41" fillId="0" borderId="0" xfId="8" applyFont="1"/>
    <xf numFmtId="0" fontId="7" fillId="0" borderId="0" xfId="8" applyFont="1" applyBorder="1" applyAlignment="1">
      <alignment horizontal="left" vertical="center" wrapText="1"/>
    </xf>
    <xf numFmtId="0" fontId="48" fillId="4" borderId="0" xfId="0" applyFont="1" applyFill="1" applyAlignment="1"/>
    <xf numFmtId="49" fontId="48" fillId="4" borderId="0" xfId="0" applyNumberFormat="1" applyFont="1" applyFill="1" applyAlignment="1"/>
    <xf numFmtId="0" fontId="48" fillId="4" borderId="0" xfId="0" applyFont="1" applyFill="1"/>
    <xf numFmtId="0" fontId="50" fillId="4" borderId="0" xfId="0" applyFont="1" applyFill="1" applyAlignment="1">
      <alignment horizontal="center"/>
    </xf>
    <xf numFmtId="49" fontId="50" fillId="4" borderId="0" xfId="0" applyNumberFormat="1" applyFont="1" applyFill="1" applyAlignment="1">
      <alignment horizontal="center"/>
    </xf>
    <xf numFmtId="0" fontId="53" fillId="4" borderId="0" xfId="0" applyFont="1" applyFill="1" applyAlignment="1"/>
    <xf numFmtId="49" fontId="53" fillId="4" borderId="0" xfId="0" applyNumberFormat="1" applyFont="1" applyFill="1" applyAlignment="1"/>
    <xf numFmtId="0" fontId="0" fillId="4" borderId="0" xfId="0" applyFill="1"/>
    <xf numFmtId="0" fontId="0" fillId="4" borderId="0" xfId="0" applyFill="1" applyAlignment="1"/>
    <xf numFmtId="0" fontId="0" fillId="0" borderId="0" xfId="0" applyBorder="1"/>
    <xf numFmtId="2" fontId="0" fillId="0" borderId="0" xfId="0" applyNumberFormat="1" applyBorder="1"/>
    <xf numFmtId="0" fontId="61" fillId="0" borderId="0" xfId="0" applyFont="1"/>
    <xf numFmtId="0" fontId="20" fillId="0" borderId="0" xfId="8" applyFont="1" applyAlignment="1">
      <alignment vertical="center"/>
    </xf>
    <xf numFmtId="0" fontId="61" fillId="0" borderId="0" xfId="0" applyFont="1" applyAlignment="1">
      <alignment vertical="center"/>
    </xf>
    <xf numFmtId="0" fontId="20" fillId="0" borderId="0" xfId="8" applyFont="1"/>
    <xf numFmtId="0" fontId="61" fillId="0" borderId="0" xfId="0" applyFont="1" applyBorder="1"/>
    <xf numFmtId="0" fontId="61" fillId="0" borderId="0" xfId="0" applyFont="1" applyBorder="1" applyAlignment="1">
      <alignment horizontal="center" vertical="center" wrapText="1"/>
    </xf>
    <xf numFmtId="0" fontId="12" fillId="0" borderId="0" xfId="8" applyFont="1" applyBorder="1" applyAlignment="1">
      <alignment vertical="center"/>
    </xf>
    <xf numFmtId="0" fontId="61" fillId="0" borderId="0" xfId="0" applyFont="1" applyBorder="1" applyAlignment="1"/>
    <xf numFmtId="0" fontId="61" fillId="0" borderId="0" xfId="8" applyFont="1" applyBorder="1" applyAlignment="1">
      <alignment vertical="center" wrapText="1"/>
    </xf>
    <xf numFmtId="0" fontId="61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9" fillId="2" borderId="1" xfId="4" applyFont="1" applyBorder="1" applyAlignment="1">
      <alignment horizontal="center" vertical="center" textRotation="90" wrapText="1"/>
    </xf>
    <xf numFmtId="0" fontId="7" fillId="0" borderId="1" xfId="8" applyFont="1" applyBorder="1" applyAlignment="1">
      <alignment horizontal="center" vertical="center" textRotation="90" wrapText="1"/>
    </xf>
    <xf numFmtId="0" fontId="7" fillId="0" borderId="0" xfId="0" applyFont="1"/>
    <xf numFmtId="2" fontId="7" fillId="0" borderId="0" xfId="0" applyNumberFormat="1" applyFont="1"/>
    <xf numFmtId="0" fontId="7" fillId="0" borderId="2" xfId="8" applyFont="1" applyBorder="1" applyAlignment="1">
      <alignment horizontal="center" vertical="center"/>
    </xf>
    <xf numFmtId="0" fontId="8" fillId="0" borderId="2" xfId="8" applyFont="1" applyFill="1" applyBorder="1" applyAlignment="1">
      <alignment horizontal="left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2" fontId="9" fillId="0" borderId="2" xfId="6" applyNumberFormat="1" applyFont="1" applyFill="1" applyBorder="1" applyAlignment="1">
      <alignment horizontal="center" vertical="center" wrapText="1"/>
    </xf>
    <xf numFmtId="2" fontId="9" fillId="0" borderId="2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164" fontId="8" fillId="0" borderId="1" xfId="8" applyNumberFormat="1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4" fontId="9" fillId="0" borderId="2" xfId="6" applyNumberFormat="1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left" vertical="center"/>
    </xf>
    <xf numFmtId="2" fontId="7" fillId="0" borderId="1" xfId="8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vertical="center" wrapText="1"/>
    </xf>
    <xf numFmtId="0" fontId="9" fillId="0" borderId="2" xfId="6" applyFont="1" applyFill="1" applyBorder="1" applyAlignment="1">
      <alignment vertical="center" wrapText="1"/>
    </xf>
    <xf numFmtId="2" fontId="9" fillId="0" borderId="2" xfId="6" applyNumberFormat="1" applyFont="1" applyFill="1" applyBorder="1" applyAlignment="1">
      <alignment vertical="center" wrapText="1"/>
    </xf>
    <xf numFmtId="0" fontId="9" fillId="0" borderId="1" xfId="4" applyFont="1" applyFill="1" applyBorder="1" applyAlignment="1">
      <alignment horizontal="left" vertical="center" wrapText="1"/>
    </xf>
    <xf numFmtId="2" fontId="41" fillId="0" borderId="0" xfId="8" applyNumberFormat="1" applyFont="1"/>
    <xf numFmtId="0" fontId="7" fillId="0" borderId="1" xfId="8" applyFont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65" fillId="0" borderId="1" xfId="4" applyFont="1" applyFill="1" applyBorder="1" applyAlignment="1">
      <alignment horizontal="center" vertical="center" wrapText="1"/>
    </xf>
    <xf numFmtId="2" fontId="65" fillId="0" borderId="1" xfId="4" applyNumberFormat="1" applyFont="1" applyFill="1" applyBorder="1" applyAlignment="1">
      <alignment horizontal="center" vertical="center" wrapText="1"/>
    </xf>
    <xf numFmtId="4" fontId="65" fillId="0" borderId="1" xfId="4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66" fillId="0" borderId="0" xfId="0" applyFont="1" applyAlignment="1"/>
    <xf numFmtId="49" fontId="66" fillId="0" borderId="0" xfId="0" applyNumberFormat="1" applyFont="1" applyAlignment="1">
      <alignment horizontal="center"/>
    </xf>
    <xf numFmtId="0" fontId="66" fillId="0" borderId="0" xfId="0" applyFont="1" applyAlignment="1">
      <alignment horizontal="center"/>
    </xf>
    <xf numFmtId="0" fontId="66" fillId="0" borderId="0" xfId="0" applyFont="1" applyAlignment="1">
      <alignment horizontal="right"/>
    </xf>
    <xf numFmtId="0" fontId="66" fillId="4" borderId="0" xfId="0" applyFont="1" applyFill="1" applyAlignment="1">
      <alignment horizontal="left"/>
    </xf>
    <xf numFmtId="49" fontId="66" fillId="4" borderId="0" xfId="0" applyNumberFormat="1" applyFont="1" applyFill="1" applyAlignment="1">
      <alignment horizontal="left"/>
    </xf>
    <xf numFmtId="0" fontId="66" fillId="4" borderId="0" xfId="0" applyFont="1" applyFill="1" applyAlignment="1">
      <alignment horizontal="center"/>
    </xf>
    <xf numFmtId="0" fontId="67" fillId="4" borderId="0" xfId="0" applyFont="1" applyFill="1" applyAlignment="1">
      <alignment horizontal="left"/>
    </xf>
    <xf numFmtId="49" fontId="66" fillId="4" borderId="0" xfId="0" applyNumberFormat="1" applyFont="1" applyFill="1" applyAlignment="1">
      <alignment horizontal="center"/>
    </xf>
    <xf numFmtId="0" fontId="67" fillId="4" borderId="0" xfId="0" applyFont="1" applyFill="1" applyAlignment="1">
      <alignment horizontal="center"/>
    </xf>
    <xf numFmtId="0" fontId="66" fillId="0" borderId="0" xfId="0" applyNumberFormat="1" applyFont="1" applyAlignment="1">
      <alignment horizontal="center" wrapText="1"/>
    </xf>
    <xf numFmtId="0" fontId="68" fillId="4" borderId="0" xfId="0" applyFont="1" applyFill="1" applyAlignment="1">
      <alignment horizontal="left" vertical="top"/>
    </xf>
    <xf numFmtId="0" fontId="68" fillId="4" borderId="0" xfId="0" applyFont="1" applyFill="1" applyAlignment="1">
      <alignment horizontal="right" vertical="top"/>
    </xf>
    <xf numFmtId="0" fontId="63" fillId="0" borderId="0" xfId="0" applyFont="1" applyAlignment="1">
      <alignment horizontal="center" vertical="center" wrapText="1"/>
    </xf>
    <xf numFmtId="0" fontId="20" fillId="0" borderId="0" xfId="8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20" fillId="0" borderId="0" xfId="8" applyFont="1" applyBorder="1"/>
    <xf numFmtId="0" fontId="66" fillId="0" borderId="0" xfId="0" applyNumberFormat="1" applyFont="1" applyAlignment="1">
      <alignment horizontal="center" wrapText="1"/>
    </xf>
    <xf numFmtId="0" fontId="66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38" fillId="2" borderId="1" xfId="4" applyFont="1" applyBorder="1" applyAlignment="1">
      <alignment horizontal="center" vertical="center" wrapText="1"/>
    </xf>
    <xf numFmtId="0" fontId="38" fillId="2" borderId="1" xfId="4" applyFont="1" applyBorder="1" applyAlignment="1">
      <alignment horizontal="center" vertical="center" textRotation="90" wrapText="1"/>
    </xf>
    <xf numFmtId="0" fontId="36" fillId="0" borderId="1" xfId="8" applyFont="1" applyBorder="1" applyAlignment="1">
      <alignment horizontal="center" vertical="center"/>
    </xf>
    <xf numFmtId="0" fontId="12" fillId="0" borderId="0" xfId="8" applyFont="1" applyAlignment="1">
      <alignment horizontal="left" vertical="center" wrapText="1"/>
    </xf>
    <xf numFmtId="0" fontId="24" fillId="0" borderId="1" xfId="6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2" borderId="3" xfId="4" applyFont="1" applyBorder="1" applyAlignment="1">
      <alignment horizontal="center" vertical="center" textRotation="90" wrapText="1"/>
    </xf>
    <xf numFmtId="0" fontId="24" fillId="2" borderId="3" xfId="4" applyFont="1" applyBorder="1" applyAlignment="1">
      <alignment horizontal="center" vertical="center" wrapText="1"/>
    </xf>
    <xf numFmtId="0" fontId="66" fillId="0" borderId="0" xfId="0" applyNumberFormat="1" applyFont="1" applyAlignment="1">
      <alignment horizontal="center" wrapText="1"/>
    </xf>
    <xf numFmtId="0" fontId="66" fillId="4" borderId="5" xfId="0" applyFont="1" applyFill="1" applyBorder="1" applyAlignment="1">
      <alignment horizontal="left" vertical="center" wrapText="1"/>
    </xf>
    <xf numFmtId="0" fontId="66" fillId="4" borderId="7" xfId="0" applyFont="1" applyFill="1" applyBorder="1" applyAlignment="1">
      <alignment horizontal="left" vertical="center" wrapText="1"/>
    </xf>
    <xf numFmtId="0" fontId="66" fillId="4" borderId="6" xfId="0" applyFont="1" applyFill="1" applyBorder="1" applyAlignment="1">
      <alignment horizontal="left" vertical="center" wrapText="1"/>
    </xf>
    <xf numFmtId="0" fontId="66" fillId="4" borderId="28" xfId="0" applyFont="1" applyFill="1" applyBorder="1" applyAlignment="1">
      <alignment horizontal="center" vertical="center"/>
    </xf>
    <xf numFmtId="0" fontId="66" fillId="4" borderId="29" xfId="0" applyFont="1" applyFill="1" applyBorder="1" applyAlignment="1">
      <alignment horizontal="center" vertical="center"/>
    </xf>
    <xf numFmtId="0" fontId="66" fillId="4" borderId="23" xfId="0" applyFont="1" applyFill="1" applyBorder="1" applyAlignment="1">
      <alignment horizontal="center" vertical="center"/>
    </xf>
    <xf numFmtId="0" fontId="66" fillId="4" borderId="21" xfId="0" applyFont="1" applyFill="1" applyBorder="1" applyAlignment="1">
      <alignment horizontal="center" vertical="center"/>
    </xf>
    <xf numFmtId="0" fontId="66" fillId="4" borderId="8" xfId="0" applyFont="1" applyFill="1" applyBorder="1" applyAlignment="1">
      <alignment horizontal="center" vertical="center"/>
    </xf>
    <xf numFmtId="0" fontId="66" fillId="4" borderId="22" xfId="0" applyFont="1" applyFill="1" applyBorder="1" applyAlignment="1">
      <alignment horizontal="center" vertical="center"/>
    </xf>
    <xf numFmtId="0" fontId="66" fillId="4" borderId="1" xfId="0" applyFont="1" applyFill="1" applyBorder="1" applyAlignment="1">
      <alignment horizontal="center" vertical="center" wrapText="1"/>
    </xf>
    <xf numFmtId="0" fontId="66" fillId="4" borderId="1" xfId="0" applyFont="1" applyFill="1" applyBorder="1" applyAlignment="1">
      <alignment horizontal="left" vertical="center" wrapText="1"/>
    </xf>
    <xf numFmtId="0" fontId="66" fillId="4" borderId="5" xfId="0" applyFont="1" applyFill="1" applyBorder="1" applyAlignment="1">
      <alignment horizontal="center" vertical="center" wrapText="1"/>
    </xf>
    <xf numFmtId="0" fontId="66" fillId="4" borderId="7" xfId="0" applyFont="1" applyFill="1" applyBorder="1" applyAlignment="1">
      <alignment horizontal="center" vertical="center" wrapText="1"/>
    </xf>
    <xf numFmtId="0" fontId="66" fillId="4" borderId="6" xfId="0" applyFont="1" applyFill="1" applyBorder="1" applyAlignment="1">
      <alignment horizontal="center" vertical="center" wrapText="1"/>
    </xf>
    <xf numFmtId="49" fontId="56" fillId="0" borderId="2" xfId="0" applyNumberFormat="1" applyFont="1" applyBorder="1" applyAlignment="1">
      <alignment horizontal="center" vertical="center" wrapText="1"/>
    </xf>
    <xf numFmtId="49" fontId="56" fillId="0" borderId="24" xfId="0" applyNumberFormat="1" applyFont="1" applyBorder="1" applyAlignment="1">
      <alignment horizontal="center" vertical="center" wrapText="1"/>
    </xf>
    <xf numFmtId="0" fontId="66" fillId="4" borderId="1" xfId="0" applyFont="1" applyFill="1" applyBorder="1" applyAlignment="1">
      <alignment horizontal="center" wrapText="1"/>
    </xf>
    <xf numFmtId="0" fontId="54" fillId="0" borderId="0" xfId="0" applyFont="1" applyAlignment="1">
      <alignment horizontal="left" vertical="center" wrapText="1"/>
    </xf>
    <xf numFmtId="0" fontId="68" fillId="4" borderId="12" xfId="0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left" vertical="center" wrapText="1"/>
    </xf>
    <xf numFmtId="3" fontId="0" fillId="3" borderId="7" xfId="0" applyNumberFormat="1" applyFill="1" applyBorder="1" applyAlignment="1">
      <alignment horizontal="left" vertical="center" wrapText="1"/>
    </xf>
    <xf numFmtId="3" fontId="0" fillId="3" borderId="6" xfId="0" applyNumberFormat="1" applyFill="1" applyBorder="1" applyAlignment="1">
      <alignment horizontal="left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3" fontId="44" fillId="3" borderId="1" xfId="0" applyNumberFormat="1" applyFont="1" applyFill="1" applyBorder="1" applyAlignment="1">
      <alignment horizontal="left" vertical="center" wrapText="1"/>
    </xf>
    <xf numFmtId="3" fontId="0" fillId="3" borderId="1" xfId="0" applyNumberFormat="1" applyFill="1" applyBorder="1" applyAlignment="1">
      <alignment horizontal="left" vertical="center" wrapText="1"/>
    </xf>
    <xf numFmtId="3" fontId="0" fillId="3" borderId="1" xfId="0" applyNumberForma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4" fontId="20" fillId="0" borderId="0" xfId="8" applyNumberFormat="1" applyFont="1" applyAlignment="1">
      <alignment horizontal="left" wrapText="1"/>
    </xf>
    <xf numFmtId="4" fontId="20" fillId="0" borderId="0" xfId="0" applyNumberFormat="1" applyFont="1" applyAlignment="1">
      <alignment horizontal="left" vertical="center" wrapText="1"/>
    </xf>
    <xf numFmtId="4" fontId="60" fillId="0" borderId="0" xfId="8" applyNumberFormat="1" applyFont="1" applyAlignment="1">
      <alignment horizontal="center" vertical="center" wrapText="1"/>
    </xf>
    <xf numFmtId="49" fontId="41" fillId="0" borderId="1" xfId="8" applyNumberFormat="1" applyFont="1" applyBorder="1" applyAlignment="1">
      <alignment horizontal="center" vertical="center" wrapText="1"/>
    </xf>
    <xf numFmtId="4" fontId="41" fillId="0" borderId="1" xfId="8" applyNumberFormat="1" applyFont="1" applyBorder="1" applyAlignment="1">
      <alignment horizontal="center" vertical="center" wrapText="1"/>
    </xf>
    <xf numFmtId="49" fontId="41" fillId="4" borderId="1" xfId="8" applyNumberFormat="1" applyFont="1" applyFill="1" applyBorder="1" applyAlignment="1">
      <alignment horizontal="center" vertical="center" wrapText="1"/>
    </xf>
    <xf numFmtId="3" fontId="41" fillId="4" borderId="1" xfId="8" applyNumberFormat="1" applyFont="1" applyFill="1" applyBorder="1" applyAlignment="1">
      <alignment horizontal="center" vertical="center" wrapText="1"/>
    </xf>
    <xf numFmtId="4" fontId="41" fillId="4" borderId="1" xfId="8" applyNumberFormat="1" applyFont="1" applyFill="1" applyBorder="1" applyAlignment="1">
      <alignment horizontal="center" vertical="center" wrapText="1"/>
    </xf>
    <xf numFmtId="0" fontId="61" fillId="0" borderId="1" xfId="8" applyFont="1" applyBorder="1" applyAlignment="1">
      <alignment horizontal="center" vertical="center" wrapText="1"/>
    </xf>
    <xf numFmtId="0" fontId="61" fillId="0" borderId="1" xfId="8" applyFont="1" applyBorder="1" applyAlignment="1">
      <alignment horizontal="left" vertical="center" wrapText="1"/>
    </xf>
    <xf numFmtId="0" fontId="12" fillId="0" borderId="1" xfId="8" applyFont="1" applyBorder="1" applyAlignment="1">
      <alignment horizontal="left" vertical="center" wrapText="1"/>
    </xf>
    <xf numFmtId="0" fontId="12" fillId="0" borderId="1" xfId="8" applyFont="1" applyBorder="1" applyAlignment="1">
      <alignment horizontal="left" vertical="center"/>
    </xf>
    <xf numFmtId="0" fontId="61" fillId="0" borderId="8" xfId="0" applyFont="1" applyBorder="1" applyAlignment="1">
      <alignment horizontal="center" vertical="center" wrapText="1"/>
    </xf>
    <xf numFmtId="0" fontId="33" fillId="0" borderId="7" xfId="8" applyFont="1" applyBorder="1" applyAlignment="1">
      <alignment horizontal="left" vertical="center" wrapText="1"/>
    </xf>
    <xf numFmtId="0" fontId="7" fillId="0" borderId="2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center" vertical="center" wrapText="1"/>
    </xf>
    <xf numFmtId="0" fontId="8" fillId="2" borderId="1" xfId="4" applyFont="1" applyBorder="1" applyAlignment="1">
      <alignment horizontal="center" vertical="center" wrapText="1"/>
    </xf>
    <xf numFmtId="0" fontId="8" fillId="0" borderId="1" xfId="8" applyFont="1" applyBorder="1" applyAlignment="1">
      <alignment vertical="center" wrapText="1"/>
    </xf>
    <xf numFmtId="0" fontId="8" fillId="2" borderId="1" xfId="4" applyFont="1" applyBorder="1" applyAlignment="1">
      <alignment horizontal="center" vertical="center" textRotation="90" wrapText="1"/>
    </xf>
    <xf numFmtId="0" fontId="8" fillId="0" borderId="1" xfId="8" applyFont="1" applyBorder="1" applyAlignment="1">
      <alignment vertical="center" textRotation="90" wrapText="1"/>
    </xf>
    <xf numFmtId="0" fontId="9" fillId="2" borderId="1" xfId="4" applyFont="1" applyBorder="1" applyAlignment="1">
      <alignment horizontal="center" vertical="center" wrapText="1"/>
    </xf>
    <xf numFmtId="0" fontId="7" fillId="0" borderId="1" xfId="8" applyFont="1" applyBorder="1" applyAlignment="1">
      <alignment vertical="center" wrapText="1"/>
    </xf>
    <xf numFmtId="0" fontId="9" fillId="2" borderId="1" xfId="4" applyFont="1" applyBorder="1" applyAlignment="1">
      <alignment horizontal="center" vertical="center" textRotation="90" wrapText="1"/>
    </xf>
    <xf numFmtId="0" fontId="7" fillId="0" borderId="1" xfId="8" applyFont="1" applyBorder="1" applyAlignment="1">
      <alignment vertical="center" textRotation="90" wrapText="1"/>
    </xf>
    <xf numFmtId="0" fontId="61" fillId="0" borderId="5" xfId="0" applyFont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7" fillId="0" borderId="2" xfId="8" applyFont="1" applyBorder="1" applyAlignment="1">
      <alignment horizontal="center" vertical="center" textRotation="90" wrapText="1"/>
    </xf>
    <xf numFmtId="0" fontId="7" fillId="0" borderId="3" xfId="8" applyFont="1" applyBorder="1" applyAlignment="1">
      <alignment horizontal="center" vertical="center" textRotation="90" wrapText="1"/>
    </xf>
    <xf numFmtId="3" fontId="9" fillId="0" borderId="2" xfId="6" applyNumberFormat="1" applyFont="1" applyFill="1" applyBorder="1" applyAlignment="1">
      <alignment horizontal="center" vertical="center" wrapText="1"/>
    </xf>
    <xf numFmtId="3" fontId="9" fillId="0" borderId="4" xfId="6" applyNumberFormat="1" applyFont="1" applyFill="1" applyBorder="1" applyAlignment="1">
      <alignment horizontal="center" vertical="center" wrapText="1"/>
    </xf>
    <xf numFmtId="0" fontId="7" fillId="0" borderId="2" xfId="8" applyFont="1" applyBorder="1" applyAlignment="1">
      <alignment horizontal="center" vertical="center"/>
    </xf>
    <xf numFmtId="0" fontId="7" fillId="0" borderId="4" xfId="8" applyFont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2" fontId="9" fillId="0" borderId="2" xfId="4" applyNumberFormat="1" applyFont="1" applyFill="1" applyBorder="1" applyAlignment="1">
      <alignment horizontal="center" vertical="center" wrapText="1"/>
    </xf>
    <xf numFmtId="2" fontId="9" fillId="0" borderId="4" xfId="4" applyNumberFormat="1" applyFont="1" applyFill="1" applyBorder="1" applyAlignment="1">
      <alignment horizontal="center" vertical="center" wrapText="1"/>
    </xf>
    <xf numFmtId="2" fontId="9" fillId="0" borderId="2" xfId="6" applyNumberFormat="1" applyFont="1" applyFill="1" applyBorder="1" applyAlignment="1">
      <alignment horizontal="center" vertical="center" wrapText="1"/>
    </xf>
    <xf numFmtId="2" fontId="9" fillId="0" borderId="4" xfId="6" applyNumberFormat="1" applyFont="1" applyFill="1" applyBorder="1" applyAlignment="1">
      <alignment horizontal="center" vertical="center" wrapText="1"/>
    </xf>
    <xf numFmtId="4" fontId="9" fillId="0" borderId="2" xfId="6" applyNumberFormat="1" applyFont="1" applyFill="1" applyBorder="1" applyAlignment="1">
      <alignment horizontal="center" vertical="center" wrapText="1"/>
    </xf>
    <xf numFmtId="4" fontId="9" fillId="0" borderId="4" xfId="6" applyNumberFormat="1" applyFont="1" applyFill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center" vertical="center" wrapText="1"/>
    </xf>
    <xf numFmtId="4" fontId="9" fillId="0" borderId="3" xfId="6" applyNumberFormat="1" applyFont="1" applyFill="1" applyBorder="1" applyAlignment="1">
      <alignment horizontal="center" vertical="center" wrapText="1"/>
    </xf>
    <xf numFmtId="2" fontId="9" fillId="0" borderId="1" xfId="6" applyNumberFormat="1" applyFont="1" applyFill="1" applyBorder="1" applyAlignment="1">
      <alignment horizontal="center" vertical="center" wrapText="1"/>
    </xf>
    <xf numFmtId="2" fontId="9" fillId="0" borderId="1" xfId="4" applyNumberFormat="1" applyFont="1" applyFill="1" applyBorder="1" applyAlignment="1">
      <alignment horizontal="center" vertical="center" wrapText="1"/>
    </xf>
    <xf numFmtId="0" fontId="64" fillId="0" borderId="5" xfId="7" applyFont="1" applyFill="1" applyBorder="1" applyAlignment="1">
      <alignment horizontal="center" vertical="center" wrapText="1"/>
    </xf>
    <xf numFmtId="0" fontId="7" fillId="0" borderId="6" xfId="8" applyFont="1" applyBorder="1"/>
    <xf numFmtId="0" fontId="9" fillId="0" borderId="2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164" fontId="8" fillId="0" borderId="2" xfId="8" applyNumberFormat="1" applyFont="1" applyFill="1" applyBorder="1" applyAlignment="1">
      <alignment horizontal="center" vertical="center" wrapText="1"/>
    </xf>
    <xf numFmtId="164" fontId="8" fillId="0" borderId="3" xfId="8" applyNumberFormat="1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1" fillId="0" borderId="1" xfId="0" applyFont="1" applyBorder="1" applyAlignment="1">
      <alignment horizontal="left" vertical="center"/>
    </xf>
    <xf numFmtId="2" fontId="17" fillId="0" borderId="2" xfId="6" applyNumberFormat="1" applyFont="1" applyFill="1" applyBorder="1" applyAlignment="1">
      <alignment horizontal="center" vertical="center" wrapText="1"/>
    </xf>
    <xf numFmtId="2" fontId="17" fillId="0" borderId="4" xfId="6" applyNumberFormat="1" applyFont="1" applyFill="1" applyBorder="1" applyAlignment="1">
      <alignment horizontal="center" vertical="center" wrapText="1"/>
    </xf>
    <xf numFmtId="2" fontId="17" fillId="0" borderId="3" xfId="6" applyNumberFormat="1" applyFont="1" applyFill="1" applyBorder="1" applyAlignment="1">
      <alignment horizontal="center" vertical="center" wrapText="1"/>
    </xf>
    <xf numFmtId="0" fontId="17" fillId="0" borderId="2" xfId="6" applyFont="1" applyFill="1" applyBorder="1" applyAlignment="1">
      <alignment horizontal="center" vertical="center" wrapText="1"/>
    </xf>
    <xf numFmtId="0" fontId="17" fillId="0" borderId="4" xfId="6" applyFont="1" applyFill="1" applyBorder="1" applyAlignment="1">
      <alignment horizontal="center" vertical="center" wrapText="1"/>
    </xf>
    <xf numFmtId="0" fontId="17" fillId="0" borderId="3" xfId="6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2" xfId="5" applyFont="1" applyFill="1" applyBorder="1" applyAlignment="1">
      <alignment horizontal="left" vertical="center" wrapText="1"/>
    </xf>
    <xf numFmtId="0" fontId="16" fillId="0" borderId="3" xfId="5" applyFont="1" applyFill="1" applyBorder="1" applyAlignment="1">
      <alignment horizontal="left" vertical="center" wrapText="1"/>
    </xf>
    <xf numFmtId="0" fontId="16" fillId="0" borderId="2" xfId="6" applyFont="1" applyFill="1" applyBorder="1" applyAlignment="1">
      <alignment horizontal="center" vertical="center" wrapText="1"/>
    </xf>
    <xf numFmtId="0" fontId="16" fillId="0" borderId="3" xfId="6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6" fillId="0" borderId="4" xfId="5" applyFont="1" applyFill="1" applyBorder="1" applyAlignment="1">
      <alignment horizontal="left" vertical="center" wrapText="1"/>
    </xf>
    <xf numFmtId="0" fontId="16" fillId="0" borderId="4" xfId="6" applyFont="1" applyFill="1" applyBorder="1" applyAlignment="1">
      <alignment horizontal="center" vertical="center" wrapText="1"/>
    </xf>
    <xf numFmtId="0" fontId="16" fillId="0" borderId="5" xfId="7" applyFont="1" applyFill="1" applyBorder="1" applyAlignment="1">
      <alignment horizontal="center" vertical="center" wrapText="1"/>
    </xf>
    <xf numFmtId="0" fontId="0" fillId="0" borderId="6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7" fillId="2" borderId="1" xfId="4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6" fillId="2" borderId="1" xfId="4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61" fillId="0" borderId="0" xfId="0" applyFont="1" applyAlignment="1">
      <alignment horizontal="center" vertical="center" wrapText="1"/>
    </xf>
    <xf numFmtId="0" fontId="61" fillId="0" borderId="5" xfId="0" applyFont="1" applyBorder="1" applyAlignment="1">
      <alignment horizontal="left"/>
    </xf>
    <xf numFmtId="0" fontId="61" fillId="0" borderId="7" xfId="0" applyFont="1" applyBorder="1" applyAlignment="1">
      <alignment horizontal="left"/>
    </xf>
    <xf numFmtId="0" fontId="61" fillId="0" borderId="28" xfId="8" applyFont="1" applyBorder="1" applyAlignment="1">
      <alignment horizontal="left" vertical="center" wrapText="1"/>
    </xf>
    <xf numFmtId="0" fontId="61" fillId="0" borderId="29" xfId="8" applyFont="1" applyBorder="1" applyAlignment="1">
      <alignment horizontal="left" vertical="center" wrapText="1"/>
    </xf>
    <xf numFmtId="0" fontId="61" fillId="0" borderId="23" xfId="8" applyFont="1" applyBorder="1" applyAlignment="1">
      <alignment horizontal="left" vertical="center" wrapText="1"/>
    </xf>
    <xf numFmtId="0" fontId="61" fillId="0" borderId="21" xfId="8" applyFont="1" applyBorder="1" applyAlignment="1">
      <alignment horizontal="left" vertical="center" wrapText="1"/>
    </xf>
    <xf numFmtId="0" fontId="61" fillId="0" borderId="8" xfId="8" applyFont="1" applyBorder="1" applyAlignment="1">
      <alignment horizontal="left" vertical="center" wrapText="1"/>
    </xf>
    <xf numFmtId="0" fontId="61" fillId="0" borderId="22" xfId="8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2" borderId="1" xfId="4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8" fillId="2" borderId="1" xfId="4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vertical="center" textRotation="90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0" fillId="0" borderId="5" xfId="7" applyFont="1" applyFill="1" applyBorder="1" applyAlignment="1">
      <alignment horizontal="center" vertical="center" wrapText="1"/>
    </xf>
    <xf numFmtId="0" fontId="28" fillId="0" borderId="6" xfId="0" applyFont="1" applyBorder="1"/>
    <xf numFmtId="0" fontId="28" fillId="0" borderId="2" xfId="0" applyFont="1" applyBorder="1" applyAlignment="1">
      <alignment horizontal="center" vertical="center" textRotation="90" wrapText="1"/>
    </xf>
    <xf numFmtId="0" fontId="28" fillId="0" borderId="3" xfId="0" applyFont="1" applyBorder="1" applyAlignment="1">
      <alignment horizontal="center" vertical="center" textRotation="90" wrapText="1"/>
    </xf>
    <xf numFmtId="0" fontId="62" fillId="0" borderId="1" xfId="0" applyFont="1" applyBorder="1" applyAlignment="1">
      <alignment horizontal="center" vertical="center" wrapText="1"/>
    </xf>
    <xf numFmtId="0" fontId="12" fillId="0" borderId="5" xfId="8" applyFont="1" applyBorder="1" applyAlignment="1">
      <alignment horizontal="left" vertical="center" wrapText="1"/>
    </xf>
    <xf numFmtId="0" fontId="12" fillId="0" borderId="7" xfId="8" applyFont="1" applyBorder="1" applyAlignment="1">
      <alignment horizontal="left" vertical="center" wrapText="1"/>
    </xf>
    <xf numFmtId="0" fontId="12" fillId="0" borderId="6" xfId="8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/>
    </xf>
    <xf numFmtId="0" fontId="61" fillId="0" borderId="7" xfId="0" applyFont="1" applyBorder="1" applyAlignment="1">
      <alignment horizontal="left" vertical="center" wrapText="1"/>
    </xf>
    <xf numFmtId="0" fontId="61" fillId="0" borderId="6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0" fontId="28" fillId="0" borderId="4" xfId="4" applyFont="1" applyFill="1" applyBorder="1" applyAlignment="1">
      <alignment horizontal="center" vertical="center" wrapText="1"/>
    </xf>
    <xf numFmtId="0" fontId="28" fillId="0" borderId="3" xfId="4" applyFont="1" applyFill="1" applyBorder="1" applyAlignment="1">
      <alignment horizontal="center" vertical="center" wrapText="1"/>
    </xf>
    <xf numFmtId="2" fontId="28" fillId="0" borderId="2" xfId="6" applyNumberFormat="1" applyFont="1" applyFill="1" applyBorder="1" applyAlignment="1">
      <alignment horizontal="center" vertical="center" wrapText="1"/>
    </xf>
    <xf numFmtId="2" fontId="28" fillId="0" borderId="4" xfId="6" applyNumberFormat="1" applyFont="1" applyFill="1" applyBorder="1" applyAlignment="1">
      <alignment horizontal="center" vertical="center" wrapText="1"/>
    </xf>
    <xf numFmtId="2" fontId="28" fillId="0" borderId="3" xfId="6" applyNumberFormat="1" applyFont="1" applyFill="1" applyBorder="1" applyAlignment="1">
      <alignment horizontal="center" vertical="center" wrapText="1"/>
    </xf>
    <xf numFmtId="4" fontId="28" fillId="0" borderId="2" xfId="6" applyNumberFormat="1" applyFont="1" applyFill="1" applyBorder="1" applyAlignment="1">
      <alignment horizontal="center" vertical="center" wrapText="1"/>
    </xf>
    <xf numFmtId="4" fontId="28" fillId="0" borderId="4" xfId="6" applyNumberFormat="1" applyFont="1" applyFill="1" applyBorder="1" applyAlignment="1">
      <alignment horizontal="center" vertical="center" wrapText="1"/>
    </xf>
    <xf numFmtId="4" fontId="28" fillId="0" borderId="3" xfId="6" applyNumberFormat="1" applyFont="1" applyFill="1" applyBorder="1" applyAlignment="1">
      <alignment horizontal="center" vertical="center" wrapText="1"/>
    </xf>
    <xf numFmtId="0" fontId="28" fillId="0" borderId="2" xfId="6" applyFont="1" applyFill="1" applyBorder="1" applyAlignment="1">
      <alignment horizontal="center" vertical="center" wrapText="1"/>
    </xf>
    <xf numFmtId="0" fontId="28" fillId="0" borderId="4" xfId="6" applyFont="1" applyFill="1" applyBorder="1" applyAlignment="1">
      <alignment horizontal="center" vertical="center" wrapText="1"/>
    </xf>
    <xf numFmtId="0" fontId="28" fillId="0" borderId="3" xfId="6" applyFont="1" applyFill="1" applyBorder="1" applyAlignment="1">
      <alignment horizontal="center" vertical="center" wrapText="1"/>
    </xf>
    <xf numFmtId="2" fontId="28" fillId="0" borderId="2" xfId="4" applyNumberFormat="1" applyFont="1" applyFill="1" applyBorder="1" applyAlignment="1">
      <alignment horizontal="center" vertical="center" wrapText="1"/>
    </xf>
    <xf numFmtId="2" fontId="28" fillId="0" borderId="4" xfId="4" applyNumberFormat="1" applyFont="1" applyFill="1" applyBorder="1" applyAlignment="1">
      <alignment horizontal="center" vertical="center" wrapText="1"/>
    </xf>
    <xf numFmtId="2" fontId="28" fillId="0" borderId="3" xfId="4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1" xfId="5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5" fillId="0" borderId="8" xfId="8" applyFont="1" applyBorder="1" applyAlignment="1">
      <alignment horizontal="center" vertical="center" wrapText="1"/>
    </xf>
    <xf numFmtId="0" fontId="12" fillId="0" borderId="0" xfId="8" applyFont="1" applyAlignment="1">
      <alignment horizontal="left" vertical="center" wrapText="1"/>
    </xf>
    <xf numFmtId="0" fontId="38" fillId="2" borderId="1" xfId="4" applyFont="1" applyBorder="1" applyAlignment="1">
      <alignment horizontal="center" vertical="center" textRotation="90" wrapText="1"/>
    </xf>
    <xf numFmtId="0" fontId="36" fillId="0" borderId="1" xfId="8" applyFont="1" applyBorder="1" applyAlignment="1">
      <alignment vertical="center" textRotation="90" wrapText="1"/>
    </xf>
    <xf numFmtId="0" fontId="36" fillId="0" borderId="1" xfId="8" applyFont="1" applyBorder="1" applyAlignment="1">
      <alignment horizontal="center" vertical="center" wrapText="1"/>
    </xf>
    <xf numFmtId="0" fontId="36" fillId="0" borderId="1" xfId="8" applyFont="1" applyBorder="1" applyAlignment="1">
      <alignment horizontal="center" vertical="center"/>
    </xf>
    <xf numFmtId="0" fontId="37" fillId="2" borderId="1" xfId="4" applyFont="1" applyBorder="1" applyAlignment="1">
      <alignment horizontal="center" vertical="center" wrapText="1"/>
    </xf>
    <xf numFmtId="0" fontId="37" fillId="0" borderId="1" xfId="8" applyFont="1" applyBorder="1" applyAlignment="1">
      <alignment vertical="center" wrapText="1"/>
    </xf>
    <xf numFmtId="0" fontId="37" fillId="2" borderId="1" xfId="4" applyFont="1" applyBorder="1" applyAlignment="1">
      <alignment horizontal="center" vertical="center" textRotation="90" wrapText="1"/>
    </xf>
    <xf numFmtId="0" fontId="37" fillId="0" borderId="1" xfId="8" applyFont="1" applyBorder="1" applyAlignment="1">
      <alignment vertical="center" textRotation="90" wrapText="1"/>
    </xf>
    <xf numFmtId="0" fontId="39" fillId="0" borderId="5" xfId="7" applyFont="1" applyFill="1" applyBorder="1" applyAlignment="1">
      <alignment horizontal="center" vertical="center" wrapText="1"/>
    </xf>
    <xf numFmtId="0" fontId="36" fillId="0" borderId="6" xfId="8" applyFont="1" applyBorder="1"/>
    <xf numFmtId="0" fontId="38" fillId="2" borderId="1" xfId="4" applyFont="1" applyBorder="1" applyAlignment="1">
      <alignment horizontal="center" vertical="center" wrapText="1"/>
    </xf>
    <xf numFmtId="0" fontId="36" fillId="0" borderId="1" xfId="8" applyFont="1" applyBorder="1" applyAlignment="1">
      <alignment vertical="center" wrapText="1"/>
    </xf>
    <xf numFmtId="0" fontId="36" fillId="0" borderId="2" xfId="8" applyFont="1" applyBorder="1" applyAlignment="1">
      <alignment horizontal="center" vertical="center" textRotation="90" wrapText="1"/>
    </xf>
    <xf numFmtId="0" fontId="36" fillId="0" borderId="3" xfId="8" applyFont="1" applyBorder="1" applyAlignment="1">
      <alignment horizontal="center" vertical="center" textRotation="90" wrapText="1"/>
    </xf>
    <xf numFmtId="0" fontId="36" fillId="0" borderId="2" xfId="8" applyFont="1" applyBorder="1" applyAlignment="1">
      <alignment horizontal="center" vertical="center" wrapText="1"/>
    </xf>
    <xf numFmtId="0" fontId="36" fillId="0" borderId="3" xfId="8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textRotation="90" wrapText="1"/>
    </xf>
    <xf numFmtId="0" fontId="24" fillId="0" borderId="3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left" vertical="center" wrapText="1"/>
    </xf>
    <xf numFmtId="0" fontId="24" fillId="2" borderId="2" xfId="4" applyFont="1" applyBorder="1" applyAlignment="1">
      <alignment horizontal="center" vertical="center" wrapText="1"/>
    </xf>
    <xf numFmtId="0" fontId="24" fillId="2" borderId="3" xfId="4" applyFont="1" applyBorder="1" applyAlignment="1">
      <alignment horizontal="center" vertical="center" wrapText="1"/>
    </xf>
    <xf numFmtId="0" fontId="24" fillId="2" borderId="2" xfId="4" applyFont="1" applyBorder="1" applyAlignment="1">
      <alignment horizontal="center" vertical="center" textRotation="90" wrapText="1"/>
    </xf>
    <xf numFmtId="0" fontId="24" fillId="2" borderId="3" xfId="4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/>
    </xf>
    <xf numFmtId="0" fontId="24" fillId="0" borderId="1" xfId="6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3" fontId="24" fillId="0" borderId="2" xfId="6" applyNumberFormat="1" applyFont="1" applyFill="1" applyBorder="1" applyAlignment="1">
      <alignment horizontal="center" vertical="center" wrapText="1"/>
    </xf>
    <xf numFmtId="3" fontId="24" fillId="0" borderId="4" xfId="6" applyNumberFormat="1" applyFont="1" applyFill="1" applyBorder="1" applyAlignment="1">
      <alignment horizontal="center" vertical="center" wrapText="1"/>
    </xf>
    <xf numFmtId="0" fontId="24" fillId="2" borderId="5" xfId="4" applyFont="1" applyBorder="1" applyAlignment="1">
      <alignment horizontal="center" vertical="center" wrapText="1"/>
    </xf>
    <xf numFmtId="0" fontId="24" fillId="2" borderId="6" xfId="4" applyFont="1" applyBorder="1" applyAlignment="1">
      <alignment horizontal="center" vertical="center" wrapText="1"/>
    </xf>
    <xf numFmtId="2" fontId="24" fillId="4" borderId="2" xfId="6" applyNumberFormat="1" applyFont="1" applyFill="1" applyBorder="1" applyAlignment="1">
      <alignment horizontal="center" vertical="center" wrapText="1"/>
    </xf>
    <xf numFmtId="2" fontId="24" fillId="4" borderId="4" xfId="6" applyNumberFormat="1" applyFont="1" applyFill="1" applyBorder="1" applyAlignment="1">
      <alignment horizontal="center" vertical="center" wrapText="1"/>
    </xf>
    <xf numFmtId="0" fontId="24" fillId="4" borderId="2" xfId="6" applyFont="1" applyFill="1" applyBorder="1" applyAlignment="1">
      <alignment horizontal="center" vertical="center" wrapText="1"/>
    </xf>
    <xf numFmtId="0" fontId="24" fillId="4" borderId="4" xfId="6" applyFont="1" applyFill="1" applyBorder="1" applyAlignment="1">
      <alignment horizontal="center" vertical="center" wrapText="1"/>
    </xf>
    <xf numFmtId="0" fontId="24" fillId="0" borderId="2" xfId="6" applyFont="1" applyFill="1" applyBorder="1" applyAlignment="1">
      <alignment horizontal="center" vertical="center" wrapText="1"/>
    </xf>
    <xf numFmtId="0" fontId="24" fillId="0" borderId="4" xfId="6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4" fillId="0" borderId="1" xfId="5" applyFont="1" applyFill="1" applyBorder="1" applyAlignment="1">
      <alignment horizontal="center" vertical="center" wrapText="1"/>
    </xf>
    <xf numFmtId="2" fontId="24" fillId="0" borderId="2" xfId="6" applyNumberFormat="1" applyFont="1" applyFill="1" applyBorder="1" applyAlignment="1">
      <alignment horizontal="center" vertical="center" wrapText="1"/>
    </xf>
    <xf numFmtId="2" fontId="24" fillId="0" borderId="4" xfId="6" applyNumberFormat="1" applyFont="1" applyFill="1" applyBorder="1" applyAlignment="1">
      <alignment horizontal="center" vertical="center" wrapText="1"/>
    </xf>
    <xf numFmtId="2" fontId="24" fillId="4" borderId="2" xfId="4" applyNumberFormat="1" applyFont="1" applyFill="1" applyBorder="1" applyAlignment="1">
      <alignment horizontal="center" vertical="center" wrapText="1"/>
    </xf>
    <xf numFmtId="2" fontId="24" fillId="4" borderId="4" xfId="4" applyNumberFormat="1" applyFont="1" applyFill="1" applyBorder="1" applyAlignment="1">
      <alignment horizontal="center" vertical="center" wrapText="1"/>
    </xf>
    <xf numFmtId="0" fontId="23" fillId="0" borderId="5" xfId="7" applyFont="1" applyFill="1" applyBorder="1" applyAlignment="1">
      <alignment horizontal="center" vertical="center" wrapText="1"/>
    </xf>
    <xf numFmtId="0" fontId="24" fillId="0" borderId="6" xfId="0" applyFont="1" applyBorder="1"/>
    <xf numFmtId="0" fontId="28" fillId="2" borderId="5" xfId="4" applyFont="1" applyBorder="1" applyAlignment="1">
      <alignment horizontal="center" vertical="center" wrapText="1"/>
    </xf>
    <xf numFmtId="0" fontId="28" fillId="2" borderId="6" xfId="4" applyFont="1" applyBorder="1" applyAlignment="1">
      <alignment horizontal="center" vertical="center" wrapText="1"/>
    </xf>
    <xf numFmtId="0" fontId="28" fillId="2" borderId="2" xfId="4" applyFont="1" applyBorder="1" applyAlignment="1">
      <alignment horizontal="center" vertical="center" textRotation="90" wrapText="1"/>
    </xf>
    <xf numFmtId="0" fontId="28" fillId="0" borderId="3" xfId="0" applyFont="1" applyBorder="1" applyAlignment="1">
      <alignment vertical="center" textRotation="90" wrapText="1"/>
    </xf>
    <xf numFmtId="0" fontId="28" fillId="2" borderId="2" xfId="4" applyFont="1" applyBorder="1" applyAlignment="1">
      <alignment horizontal="center" vertical="center" wrapText="1"/>
    </xf>
    <xf numFmtId="0" fontId="28" fillId="2" borderId="3" xfId="4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2" xfId="5" applyFont="1" applyFill="1" applyBorder="1" applyAlignment="1">
      <alignment horizontal="left" vertical="center" wrapText="1"/>
    </xf>
    <xf numFmtId="0" fontId="28" fillId="0" borderId="4" xfId="5" applyFont="1" applyFill="1" applyBorder="1" applyAlignment="1">
      <alignment horizontal="left" vertical="center" wrapText="1"/>
    </xf>
    <xf numFmtId="0" fontId="28" fillId="0" borderId="3" xfId="5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8" fillId="2" borderId="2" xfId="4" applyFont="1" applyBorder="1" applyAlignment="1">
      <alignment horizontal="center" vertical="center" textRotation="90" wrapText="1"/>
    </xf>
    <xf numFmtId="0" fontId="36" fillId="0" borderId="3" xfId="8" applyFont="1" applyBorder="1" applyAlignment="1">
      <alignment vertical="center" textRotation="90" wrapText="1"/>
    </xf>
    <xf numFmtId="0" fontId="26" fillId="0" borderId="0" xfId="8"/>
    <xf numFmtId="2" fontId="26" fillId="0" borderId="0" xfId="8" applyNumberFormat="1"/>
    <xf numFmtId="0" fontId="37" fillId="0" borderId="1" xfId="5" applyFont="1" applyFill="1" applyBorder="1" applyAlignment="1">
      <alignment horizontal="left" vertical="center" wrapText="1"/>
    </xf>
    <xf numFmtId="0" fontId="37" fillId="0" borderId="1" xfId="6" applyFont="1" applyFill="1" applyBorder="1" applyAlignment="1">
      <alignment horizontal="center" vertical="center" wrapText="1"/>
    </xf>
    <xf numFmtId="1" fontId="37" fillId="0" borderId="1" xfId="6" applyNumberFormat="1" applyFont="1" applyFill="1" applyBorder="1" applyAlignment="1">
      <alignment horizontal="center" vertical="center" wrapText="1"/>
    </xf>
    <xf numFmtId="0" fontId="69" fillId="0" borderId="1" xfId="6" applyFont="1" applyFill="1" applyBorder="1" applyAlignment="1">
      <alignment horizontal="center" vertical="center" wrapText="1"/>
    </xf>
    <xf numFmtId="2" fontId="38" fillId="0" borderId="1" xfId="4" applyNumberFormat="1" applyFont="1" applyFill="1" applyBorder="1" applyAlignment="1">
      <alignment horizontal="center" vertical="center" wrapText="1"/>
    </xf>
    <xf numFmtId="0" fontId="36" fillId="0" borderId="2" xfId="8" applyFont="1" applyBorder="1" applyAlignment="1">
      <alignment horizontal="center" vertical="center"/>
    </xf>
    <xf numFmtId="0" fontId="37" fillId="0" borderId="2" xfId="5" applyFont="1" applyFill="1" applyBorder="1" applyAlignment="1">
      <alignment horizontal="left" vertical="center" wrapText="1"/>
    </xf>
    <xf numFmtId="0" fontId="37" fillId="0" borderId="2" xfId="6" applyFont="1" applyFill="1" applyBorder="1" applyAlignment="1">
      <alignment horizontal="center" vertical="center" wrapText="1"/>
    </xf>
    <xf numFmtId="0" fontId="38" fillId="0" borderId="2" xfId="6" applyFont="1" applyFill="1" applyBorder="1" applyAlignment="1">
      <alignment horizontal="center" vertical="center" wrapText="1"/>
    </xf>
    <xf numFmtId="0" fontId="69" fillId="0" borderId="2" xfId="6" applyFont="1" applyFill="1" applyBorder="1" applyAlignment="1">
      <alignment horizontal="center" vertical="center" wrapText="1"/>
    </xf>
    <xf numFmtId="2" fontId="38" fillId="0" borderId="2" xfId="4" applyNumberFormat="1" applyFont="1" applyFill="1" applyBorder="1" applyAlignment="1">
      <alignment horizontal="center" vertical="center" wrapText="1"/>
    </xf>
    <xf numFmtId="2" fontId="38" fillId="0" borderId="2" xfId="6" applyNumberFormat="1" applyFont="1" applyFill="1" applyBorder="1" applyAlignment="1">
      <alignment horizontal="center" vertical="center" wrapText="1"/>
    </xf>
    <xf numFmtId="0" fontId="36" fillId="0" borderId="1" xfId="8" applyFont="1" applyFill="1" applyBorder="1" applyAlignment="1">
      <alignment vertical="center"/>
    </xf>
    <xf numFmtId="4" fontId="38" fillId="0" borderId="2" xfId="6" applyNumberFormat="1" applyFont="1" applyFill="1" applyBorder="1" applyAlignment="1">
      <alignment horizontal="center" vertical="center" wrapText="1"/>
    </xf>
    <xf numFmtId="0" fontId="36" fillId="0" borderId="4" xfId="8" applyFont="1" applyBorder="1" applyAlignment="1">
      <alignment horizontal="center" vertical="center"/>
    </xf>
    <xf numFmtId="0" fontId="37" fillId="0" borderId="4" xfId="5" applyFont="1" applyFill="1" applyBorder="1" applyAlignment="1">
      <alignment horizontal="left" vertical="center" wrapText="1"/>
    </xf>
    <xf numFmtId="0" fontId="37" fillId="0" borderId="4" xfId="6" applyFont="1" applyFill="1" applyBorder="1" applyAlignment="1">
      <alignment horizontal="center" vertical="center" wrapText="1"/>
    </xf>
    <xf numFmtId="0" fontId="38" fillId="0" borderId="4" xfId="6" applyFont="1" applyFill="1" applyBorder="1" applyAlignment="1">
      <alignment horizontal="center" vertical="center" wrapText="1"/>
    </xf>
    <xf numFmtId="0" fontId="69" fillId="0" borderId="4" xfId="6" applyFont="1" applyFill="1" applyBorder="1" applyAlignment="1">
      <alignment horizontal="center" vertical="center" wrapText="1"/>
    </xf>
    <xf numFmtId="2" fontId="38" fillId="0" borderId="4" xfId="4" applyNumberFormat="1" applyFont="1" applyFill="1" applyBorder="1" applyAlignment="1">
      <alignment horizontal="center" vertical="center" wrapText="1"/>
    </xf>
    <xf numFmtId="2" fontId="38" fillId="0" borderId="4" xfId="6" applyNumberFormat="1" applyFont="1" applyFill="1" applyBorder="1" applyAlignment="1">
      <alignment horizontal="center" vertical="center" wrapText="1"/>
    </xf>
    <xf numFmtId="4" fontId="38" fillId="0" borderId="4" xfId="6" applyNumberFormat="1" applyFont="1" applyFill="1" applyBorder="1" applyAlignment="1">
      <alignment horizontal="center" vertical="center" wrapText="1"/>
    </xf>
    <xf numFmtId="0" fontId="36" fillId="0" borderId="3" xfId="8" applyFont="1" applyBorder="1" applyAlignment="1">
      <alignment horizontal="center" vertical="center"/>
    </xf>
    <xf numFmtId="0" fontId="37" fillId="0" borderId="3" xfId="5" applyFont="1" applyFill="1" applyBorder="1" applyAlignment="1">
      <alignment horizontal="left" vertical="center" wrapText="1"/>
    </xf>
    <xf numFmtId="0" fontId="37" fillId="0" borderId="3" xfId="6" applyFont="1" applyFill="1" applyBorder="1" applyAlignment="1">
      <alignment horizontal="center" vertical="center" wrapText="1"/>
    </xf>
    <xf numFmtId="0" fontId="38" fillId="0" borderId="3" xfId="6" applyFont="1" applyFill="1" applyBorder="1" applyAlignment="1">
      <alignment horizontal="center" vertical="center" wrapText="1"/>
    </xf>
    <xf numFmtId="0" fontId="69" fillId="0" borderId="3" xfId="6" applyFont="1" applyFill="1" applyBorder="1" applyAlignment="1">
      <alignment horizontal="center" vertical="center" wrapText="1"/>
    </xf>
    <xf numFmtId="2" fontId="38" fillId="0" borderId="3" xfId="4" applyNumberFormat="1" applyFont="1" applyFill="1" applyBorder="1" applyAlignment="1">
      <alignment horizontal="center" vertical="center" wrapText="1"/>
    </xf>
    <xf numFmtId="2" fontId="38" fillId="0" borderId="3" xfId="6" applyNumberFormat="1" applyFont="1" applyFill="1" applyBorder="1" applyAlignment="1">
      <alignment horizontal="center" vertical="center" wrapText="1"/>
    </xf>
    <xf numFmtId="4" fontId="38" fillId="0" borderId="3" xfId="6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9" fillId="0" borderId="8" xfId="0" applyFont="1" applyBorder="1" applyAlignment="1">
      <alignment horizontal="left" vertical="center" wrapText="1"/>
    </xf>
    <xf numFmtId="169" fontId="11" fillId="0" borderId="0" xfId="0" applyNumberFormat="1" applyFont="1"/>
    <xf numFmtId="170" fontId="35" fillId="0" borderId="0" xfId="8" applyNumberFormat="1" applyFont="1"/>
    <xf numFmtId="171" fontId="24" fillId="0" borderId="1" xfId="6" applyNumberFormat="1" applyFont="1" applyFill="1" applyBorder="1" applyAlignment="1">
      <alignment horizontal="center" vertical="center" wrapText="1"/>
    </xf>
    <xf numFmtId="2" fontId="24" fillId="0" borderId="1" xfId="6" applyNumberFormat="1" applyFont="1" applyFill="1" applyBorder="1" applyAlignment="1">
      <alignment horizontal="center" vertical="center" wrapText="1"/>
    </xf>
    <xf numFmtId="2" fontId="24" fillId="0" borderId="1" xfId="4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2" fontId="24" fillId="0" borderId="3" xfId="0" applyNumberFormat="1" applyFont="1" applyBorder="1" applyAlignment="1">
      <alignment horizontal="center" vertical="center" wrapText="1"/>
    </xf>
    <xf numFmtId="0" fontId="23" fillId="0" borderId="1" xfId="7" applyFont="1" applyFill="1" applyBorder="1" applyAlignment="1">
      <alignment horizontal="center" vertical="center" wrapText="1"/>
    </xf>
    <xf numFmtId="0" fontId="24" fillId="0" borderId="1" xfId="0" applyFont="1" applyBorder="1" applyAlignment="1"/>
    <xf numFmtId="171" fontId="23" fillId="0" borderId="1" xfId="4" applyNumberFormat="1" applyFont="1" applyFill="1" applyBorder="1" applyAlignment="1">
      <alignment horizontal="center" vertical="center" wrapText="1"/>
    </xf>
    <xf numFmtId="172" fontId="23" fillId="0" borderId="1" xfId="4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" fontId="9" fillId="2" borderId="0" xfId="1" applyNumberFormat="1" applyFont="1" applyAlignment="1">
      <alignment horizontal="center" vertical="center"/>
    </xf>
    <xf numFmtId="4" fontId="61" fillId="0" borderId="0" xfId="0" applyNumberFormat="1" applyFont="1"/>
    <xf numFmtId="173" fontId="26" fillId="0" borderId="0" xfId="8" applyNumberFormat="1"/>
    <xf numFmtId="173" fontId="0" fillId="0" borderId="0" xfId="0" applyNumberFormat="1"/>
    <xf numFmtId="0" fontId="61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vertical="center" wrapText="1"/>
    </xf>
    <xf numFmtId="0" fontId="48" fillId="0" borderId="0" xfId="11" applyFont="1" applyAlignment="1"/>
    <xf numFmtId="49" fontId="48" fillId="0" borderId="0" xfId="11" applyNumberFormat="1" applyFont="1" applyAlignment="1">
      <alignment horizontal="center"/>
    </xf>
    <xf numFmtId="0" fontId="48" fillId="0" borderId="0" xfId="11" applyFont="1" applyAlignment="1">
      <alignment horizontal="center"/>
    </xf>
    <xf numFmtId="0" fontId="48" fillId="0" borderId="0" xfId="11" applyFont="1"/>
    <xf numFmtId="49" fontId="48" fillId="0" borderId="0" xfId="11" applyNumberFormat="1" applyFont="1" applyAlignment="1">
      <alignment horizontal="left"/>
    </xf>
    <xf numFmtId="49" fontId="48" fillId="0" borderId="0" xfId="11" applyNumberFormat="1" applyFont="1" applyAlignment="1"/>
    <xf numFmtId="0" fontId="50" fillId="0" borderId="0" xfId="11" applyFont="1" applyAlignment="1">
      <alignment horizontal="center"/>
    </xf>
    <xf numFmtId="49" fontId="50" fillId="0" borderId="0" xfId="11" applyNumberFormat="1" applyFont="1" applyAlignment="1">
      <alignment horizontal="center"/>
    </xf>
    <xf numFmtId="0" fontId="48" fillId="0" borderId="11" xfId="11" applyFont="1" applyBorder="1" applyAlignment="1">
      <alignment horizontal="center"/>
    </xf>
    <xf numFmtId="0" fontId="48" fillId="0" borderId="0" xfId="11" applyFont="1" applyBorder="1" applyAlignment="1">
      <alignment horizontal="left"/>
    </xf>
    <xf numFmtId="49" fontId="71" fillId="10" borderId="0" xfId="11" applyNumberFormat="1" applyFont="1" applyFill="1" applyAlignment="1">
      <alignment horizontal="centerContinuous"/>
    </xf>
    <xf numFmtId="0" fontId="71" fillId="10" borderId="0" xfId="11" applyFont="1" applyFill="1" applyAlignment="1">
      <alignment horizontal="centerContinuous"/>
    </xf>
    <xf numFmtId="0" fontId="72" fillId="0" borderId="0" xfId="11" applyFont="1" applyAlignment="1"/>
    <xf numFmtId="0" fontId="50" fillId="0" borderId="0" xfId="11" applyFont="1" applyAlignment="1"/>
    <xf numFmtId="49" fontId="48" fillId="0" borderId="11" xfId="11" applyNumberFormat="1" applyFont="1" applyBorder="1" applyAlignment="1">
      <alignment horizontal="left"/>
    </xf>
    <xf numFmtId="0" fontId="50" fillId="0" borderId="0" xfId="11" applyFont="1" applyBorder="1" applyAlignment="1">
      <alignment horizontal="center"/>
    </xf>
    <xf numFmtId="0" fontId="54" fillId="0" borderId="0" xfId="11" applyFont="1" applyAlignment="1">
      <alignment horizontal="left" vertical="center" wrapText="1"/>
    </xf>
    <xf numFmtId="0" fontId="50" fillId="0" borderId="0" xfId="11" applyFont="1" applyAlignment="1">
      <alignment vertical="center"/>
    </xf>
    <xf numFmtId="0" fontId="48" fillId="0" borderId="0" xfId="11" applyFont="1" applyAlignment="1">
      <alignment vertical="center"/>
    </xf>
    <xf numFmtId="49" fontId="50" fillId="0" borderId="0" xfId="11" applyNumberFormat="1" applyFont="1" applyAlignment="1">
      <alignment horizontal="left"/>
    </xf>
    <xf numFmtId="49" fontId="50" fillId="0" borderId="0" xfId="11" applyNumberFormat="1" applyFont="1" applyAlignment="1">
      <alignment horizontal="right"/>
    </xf>
    <xf numFmtId="0" fontId="48" fillId="0" borderId="0" xfId="11" applyFont="1" applyAlignment="1">
      <alignment horizontal="right"/>
    </xf>
    <xf numFmtId="0" fontId="55" fillId="0" borderId="0" xfId="11" applyFont="1" applyAlignment="1"/>
    <xf numFmtId="0" fontId="48" fillId="0" borderId="0" xfId="11" applyFont="1" applyAlignment="1">
      <alignment horizontal="centerContinuous"/>
    </xf>
    <xf numFmtId="49" fontId="56" fillId="0" borderId="13" xfId="11" applyNumberFormat="1" applyFont="1" applyBorder="1" applyAlignment="1">
      <alignment horizontal="center" vertical="center" wrapText="1"/>
    </xf>
    <xf numFmtId="49" fontId="56" fillId="0" borderId="14" xfId="11" applyNumberFormat="1" applyFont="1" applyBorder="1" applyAlignment="1">
      <alignment horizontal="center" vertical="center" wrapText="1"/>
    </xf>
    <xf numFmtId="49" fontId="56" fillId="0" borderId="14" xfId="11" applyNumberFormat="1" applyFont="1" applyBorder="1" applyAlignment="1">
      <alignment horizontal="centerContinuous" vertical="center" wrapText="1"/>
    </xf>
    <xf numFmtId="49" fontId="56" fillId="0" borderId="18" xfId="11" applyNumberFormat="1" applyFont="1" applyBorder="1" applyAlignment="1">
      <alignment horizontal="centerContinuous" vertical="center" wrapText="1"/>
    </xf>
    <xf numFmtId="49" fontId="56" fillId="0" borderId="30" xfId="11" applyNumberFormat="1" applyFont="1" applyBorder="1" applyAlignment="1">
      <alignment horizontal="centerContinuous" vertical="center" wrapText="1"/>
    </xf>
    <xf numFmtId="49" fontId="56" fillId="0" borderId="19" xfId="11" applyNumberFormat="1" applyFont="1" applyBorder="1" applyAlignment="1">
      <alignment horizontal="centerContinuous" vertical="center" wrapText="1"/>
    </xf>
    <xf numFmtId="49" fontId="56" fillId="0" borderId="13" xfId="11" applyNumberFormat="1" applyFont="1" applyBorder="1" applyAlignment="1">
      <alignment horizontal="centerContinuous" vertical="center" wrapText="1"/>
    </xf>
    <xf numFmtId="49" fontId="56" fillId="0" borderId="13" xfId="11" applyNumberFormat="1" applyFont="1" applyBorder="1" applyAlignment="1">
      <alignment horizontal="left" vertical="center" wrapText="1"/>
    </xf>
    <xf numFmtId="0" fontId="56" fillId="0" borderId="0" xfId="11" applyFont="1" applyAlignment="1">
      <alignment vertical="center"/>
    </xf>
    <xf numFmtId="49" fontId="56" fillId="0" borderId="1" xfId="11" applyNumberFormat="1" applyFont="1" applyBorder="1" applyAlignment="1">
      <alignment horizontal="center" vertical="center" wrapText="1"/>
    </xf>
    <xf numFmtId="49" fontId="56" fillId="0" borderId="1" xfId="11" applyNumberFormat="1" applyFont="1" applyBorder="1" applyAlignment="1">
      <alignment horizontal="centerContinuous" vertical="center" wrapText="1"/>
    </xf>
    <xf numFmtId="49" fontId="56" fillId="0" borderId="1" xfId="11" applyNumberFormat="1" applyFont="1" applyBorder="1" applyAlignment="1">
      <alignment horizontal="center" vertical="center" wrapText="1"/>
    </xf>
    <xf numFmtId="49" fontId="57" fillId="0" borderId="1" xfId="11" applyNumberFormat="1" applyFont="1" applyBorder="1" applyAlignment="1">
      <alignment horizontal="centerContinuous" vertical="center" wrapText="1"/>
    </xf>
    <xf numFmtId="49" fontId="56" fillId="0" borderId="31" xfId="11" applyNumberFormat="1" applyFont="1" applyBorder="1" applyAlignment="1">
      <alignment horizontal="center" vertical="center" wrapText="1"/>
    </xf>
    <xf numFmtId="49" fontId="56" fillId="0" borderId="4" xfId="11" applyNumberFormat="1" applyFont="1" applyBorder="1" applyAlignment="1">
      <alignment horizontal="center" vertical="center" wrapText="1"/>
    </xf>
    <xf numFmtId="0" fontId="56" fillId="0" borderId="21" xfId="11" applyFont="1" applyBorder="1" applyAlignment="1">
      <alignment vertical="center"/>
    </xf>
    <xf numFmtId="0" fontId="56" fillId="0" borderId="22" xfId="11" applyFont="1" applyBorder="1" applyAlignment="1">
      <alignment vertical="center"/>
    </xf>
    <xf numFmtId="49" fontId="56" fillId="0" borderId="2" xfId="11" applyNumberFormat="1" applyFont="1" applyBorder="1" applyAlignment="1">
      <alignment horizontal="center" vertical="center" wrapText="1"/>
    </xf>
    <xf numFmtId="0" fontId="56" fillId="0" borderId="2" xfId="11" applyFont="1" applyBorder="1" applyAlignment="1">
      <alignment vertical="center"/>
    </xf>
    <xf numFmtId="0" fontId="56" fillId="0" borderId="23" xfId="11" applyFont="1" applyBorder="1" applyAlignment="1">
      <alignment vertical="center"/>
    </xf>
    <xf numFmtId="49" fontId="56" fillId="0" borderId="24" xfId="11" applyNumberFormat="1" applyFont="1" applyBorder="1" applyAlignment="1">
      <alignment horizontal="center" vertical="center" wrapText="1"/>
    </xf>
    <xf numFmtId="49" fontId="56" fillId="0" borderId="25" xfId="11" applyNumberFormat="1" applyFont="1" applyBorder="1" applyAlignment="1">
      <alignment horizontal="center" vertical="center" wrapText="1"/>
    </xf>
    <xf numFmtId="49" fontId="56" fillId="0" borderId="23" xfId="11" applyNumberFormat="1" applyFont="1" applyBorder="1" applyAlignment="1">
      <alignment horizontal="center" vertical="center" wrapText="1"/>
    </xf>
    <xf numFmtId="49" fontId="56" fillId="0" borderId="3" xfId="11" applyNumberFormat="1" applyFont="1" applyBorder="1" applyAlignment="1">
      <alignment horizontal="center" vertical="center" wrapText="1"/>
    </xf>
    <xf numFmtId="0" fontId="56" fillId="0" borderId="0" xfId="11" applyFont="1" applyAlignment="1">
      <alignment horizontal="center" vertical="center"/>
    </xf>
    <xf numFmtId="49" fontId="56" fillId="0" borderId="1" xfId="11" applyNumberFormat="1" applyFont="1" applyBorder="1" applyAlignment="1">
      <alignment horizontal="center" vertical="center"/>
    </xf>
    <xf numFmtId="49" fontId="56" fillId="0" borderId="1" xfId="11" applyNumberFormat="1" applyFont="1" applyBorder="1" applyAlignment="1">
      <alignment horizontal="centerContinuous" vertical="center"/>
    </xf>
    <xf numFmtId="49" fontId="56" fillId="0" borderId="27" xfId="11" applyNumberFormat="1" applyFont="1" applyBorder="1" applyAlignment="1">
      <alignment vertical="center"/>
    </xf>
    <xf numFmtId="0" fontId="52" fillId="0" borderId="0" xfId="11" applyFont="1" applyAlignment="1">
      <alignment vertical="center"/>
    </xf>
    <xf numFmtId="49" fontId="48" fillId="0" borderId="1" xfId="11" applyNumberFormat="1" applyFont="1" applyBorder="1" applyAlignment="1">
      <alignment horizontal="center"/>
    </xf>
    <xf numFmtId="49" fontId="58" fillId="0" borderId="1" xfId="11" applyNumberFormat="1" applyFont="1" applyBorder="1" applyAlignment="1">
      <alignment horizontal="left"/>
    </xf>
    <xf numFmtId="49" fontId="49" fillId="0" borderId="1" xfId="11" applyNumberFormat="1" applyFont="1" applyBorder="1" applyAlignment="1"/>
    <xf numFmtId="0" fontId="48" fillId="0" borderId="1" xfId="11" applyFont="1" applyBorder="1" applyAlignment="1">
      <alignment horizontal="right"/>
    </xf>
    <xf numFmtId="49" fontId="48" fillId="0" borderId="1" xfId="11" applyNumberFormat="1" applyFont="1" applyBorder="1" applyAlignment="1"/>
    <xf numFmtId="0" fontId="51" fillId="0" borderId="1" xfId="11" applyFont="1" applyBorder="1" applyAlignment="1">
      <alignment horizontal="right"/>
    </xf>
    <xf numFmtId="0" fontId="49" fillId="0" borderId="1" xfId="11" applyFont="1" applyBorder="1" applyAlignment="1">
      <alignment horizontal="right"/>
    </xf>
    <xf numFmtId="0" fontId="59" fillId="0" borderId="1" xfId="11" applyFont="1" applyBorder="1" applyAlignment="1">
      <alignment horizontal="right"/>
    </xf>
    <xf numFmtId="0" fontId="48" fillId="0" borderId="1" xfId="11" applyFont="1" applyBorder="1" applyAlignment="1"/>
    <xf numFmtId="49" fontId="48" fillId="0" borderId="0" xfId="11" applyNumberFormat="1" applyFont="1" applyBorder="1" applyAlignment="1">
      <alignment horizontal="center"/>
    </xf>
    <xf numFmtId="49" fontId="58" fillId="0" borderId="0" xfId="11" applyNumberFormat="1" applyFont="1" applyBorder="1" applyAlignment="1">
      <alignment horizontal="left"/>
    </xf>
    <xf numFmtId="0" fontId="48" fillId="0" borderId="0" xfId="11" applyFont="1" applyBorder="1" applyAlignment="1"/>
    <xf numFmtId="0" fontId="48" fillId="0" borderId="0" xfId="11" applyFont="1" applyBorder="1" applyAlignment="1">
      <alignment horizontal="right"/>
    </xf>
    <xf numFmtId="49" fontId="58" fillId="0" borderId="0" xfId="11" applyNumberFormat="1" applyFont="1" applyAlignment="1">
      <alignment horizontal="left"/>
    </xf>
    <xf numFmtId="49" fontId="59" fillId="0" borderId="0" xfId="11" applyNumberFormat="1" applyFont="1" applyAlignment="1"/>
    <xf numFmtId="49" fontId="56" fillId="0" borderId="15" xfId="11" applyNumberFormat="1" applyFont="1" applyBorder="1" applyAlignment="1">
      <alignment horizontal="centerContinuous" vertical="center" wrapText="1"/>
    </xf>
    <xf numFmtId="49" fontId="56" fillId="0" borderId="16" xfId="11" applyNumberFormat="1" applyFont="1" applyBorder="1" applyAlignment="1">
      <alignment horizontal="centerContinuous" vertical="center" wrapText="1"/>
    </xf>
    <xf numFmtId="49" fontId="56" fillId="0" borderId="17" xfId="11" applyNumberFormat="1" applyFont="1" applyBorder="1" applyAlignment="1">
      <alignment horizontal="centerContinuous" vertical="center" wrapText="1"/>
    </xf>
    <xf numFmtId="49" fontId="56" fillId="0" borderId="20" xfId="11" applyNumberFormat="1" applyFont="1" applyBorder="1" applyAlignment="1">
      <alignment horizontal="centerContinuous" vertical="center" wrapText="1"/>
    </xf>
    <xf numFmtId="49" fontId="56" fillId="0" borderId="2" xfId="11" applyNumberFormat="1" applyFont="1" applyBorder="1" applyAlignment="1">
      <alignment horizontal="center" vertical="center" wrapText="1"/>
    </xf>
    <xf numFmtId="49" fontId="57" fillId="0" borderId="21" xfId="11" applyNumberFormat="1" applyFont="1" applyBorder="1" applyAlignment="1">
      <alignment horizontal="centerContinuous" vertical="center" wrapText="1"/>
    </xf>
    <xf numFmtId="49" fontId="56" fillId="0" borderId="22" xfId="11" applyNumberFormat="1" applyFont="1" applyBorder="1" applyAlignment="1">
      <alignment horizontal="centerContinuous" vertical="center" wrapText="1"/>
    </xf>
    <xf numFmtId="49" fontId="56" fillId="0" borderId="26" xfId="11" applyNumberFormat="1" applyFont="1" applyBorder="1" applyAlignment="1">
      <alignment horizontal="center" vertical="center" wrapText="1"/>
    </xf>
    <xf numFmtId="49" fontId="56" fillId="0" borderId="24" xfId="11" applyNumberFormat="1" applyFont="1" applyBorder="1" applyAlignment="1">
      <alignment horizontal="center" vertical="center" wrapText="1"/>
    </xf>
    <xf numFmtId="49" fontId="56" fillId="0" borderId="27" xfId="11" applyNumberFormat="1" applyFont="1" applyBorder="1" applyAlignment="1">
      <alignment horizontal="center" vertical="center"/>
    </xf>
    <xf numFmtId="49" fontId="56" fillId="0" borderId="27" xfId="11" applyNumberFormat="1" applyFont="1" applyBorder="1" applyAlignment="1">
      <alignment horizontal="centerContinuous" vertical="center"/>
    </xf>
    <xf numFmtId="49" fontId="48" fillId="0" borderId="12" xfId="11" applyNumberFormat="1" applyFont="1" applyBorder="1" applyAlignment="1">
      <alignment horizontal="center"/>
    </xf>
    <xf numFmtId="49" fontId="58" fillId="0" borderId="12" xfId="11" applyNumberFormat="1" applyFont="1" applyBorder="1" applyAlignment="1">
      <alignment horizontal="left"/>
    </xf>
    <xf numFmtId="49" fontId="49" fillId="0" borderId="12" xfId="11" applyNumberFormat="1" applyFont="1" applyBorder="1" applyAlignment="1"/>
    <xf numFmtId="0" fontId="48" fillId="0" borderId="12" xfId="11" applyFont="1" applyBorder="1" applyAlignment="1">
      <alignment horizontal="right"/>
    </xf>
    <xf numFmtId="49" fontId="48" fillId="0" borderId="12" xfId="11" applyNumberFormat="1" applyFont="1" applyBorder="1" applyAlignment="1"/>
    <xf numFmtId="0" fontId="51" fillId="0" borderId="12" xfId="11" applyFont="1" applyBorder="1" applyAlignment="1">
      <alignment horizontal="right"/>
    </xf>
    <xf numFmtId="0" fontId="49" fillId="0" borderId="12" xfId="11" applyFont="1" applyBorder="1" applyAlignment="1">
      <alignment horizontal="right"/>
    </xf>
    <xf numFmtId="0" fontId="59" fillId="0" borderId="12" xfId="11" applyFont="1" applyBorder="1" applyAlignment="1">
      <alignment horizontal="right"/>
    </xf>
    <xf numFmtId="49" fontId="49" fillId="0" borderId="0" xfId="11" applyNumberFormat="1" applyFont="1" applyAlignment="1"/>
    <xf numFmtId="0" fontId="49" fillId="0" borderId="0" xfId="11" applyFont="1" applyAlignment="1">
      <alignment horizontal="right"/>
    </xf>
    <xf numFmtId="0" fontId="48" fillId="0" borderId="12" xfId="11" applyFont="1" applyBorder="1" applyAlignment="1"/>
  </cellXfs>
  <cellStyles count="12">
    <cellStyle name="S0" xfId="1"/>
    <cellStyle name="S1" xfId="2"/>
    <cellStyle name="S2" xfId="3"/>
    <cellStyle name="S3" xfId="4"/>
    <cellStyle name="S4" xfId="5"/>
    <cellStyle name="S5" xfId="6"/>
    <cellStyle name="S6" xfId="7"/>
    <cellStyle name="Обычный" xfId="0" builtinId="0"/>
    <cellStyle name="Обычный 2" xfId="8"/>
    <cellStyle name="Обычный 3" xfId="11"/>
    <cellStyle name="Стиль 1" xfId="9"/>
    <cellStyle name="Стиль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fanasevaTA.MPRU/&#1056;&#1072;&#1073;&#1086;&#1095;&#1080;&#1081;%20&#1089;&#1090;&#1086;&#1083;/&#1054;&#1043;&#1041;&#1059;/&#1088;&#1072;&#1089;&#1095;&#1105;&#1090;&#1099;%20&#1085;&#1072;%202014%20&#1075;&#1086;&#1076;/&#1086;&#1090;%20&#1080;&#1102;&#1083;&#1103;/&#1089;%20&#1083;&#1089;&#1087;%202%20&#1087;&#1086;&#1089;&#1083;&#1077;&#1076;&#1085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7;&#1076;&#1077;&#1088;&#1072;&#1083;&#1100;&#1085;&#1099;&#1081;%20&#1073;&#1102;&#1076;&#1078;&#1077;&#1090;%20%202015%20&#1089;&#1087;&#1083;&#1086;&#1096;&#1085;&#1099;&#1077;%203,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fanasevaTA.MPRU/&#1056;&#1072;&#1073;&#1086;&#1095;&#1080;&#1081;%20&#1089;&#1090;&#1086;&#1083;/&#1087;&#1086;&#1088;&#1103;&#1076;&#1086;&#1082;%20&#1087;&#1086;%20&#1054;&#1043;&#1059;/&#1079;&#1072;&#1076;&#1072;&#1085;&#1080;&#1077;%20&#1085;&#1072;%202013%20&#1075;&#1086;&#1076;/&#1075;&#1086;&#1089;&#1079;&#1072;&#1076;&#1072;&#1085;&#1080;&#1077;%20&#1087;&#1086;%20&#1074;&#1089;&#1077;&#1084;%20&#1086;&#1073;&#1097;&#1077;&#1093;&#1086;&#1079;&#1103;&#1081;&#1089;&#1090;&#1074;&#1077;&#1085;&#1085;&#1099;&#1084;/&#1079;&#1072;&#1076;&#1072;&#1085;&#1080;&#1077;%20%20&#1086;&#1090;&#1076;&#1077;&#1083;&#1100;&#1085;&#1086;%20&#1087;&#1086;%20&#1087;&#1086;&#1078;&#1072;&#1088;&#1072;&#1084;/&#1087;&#1086;%20&#1085;&#1086;&#1074;&#1086;&#1081;%20&#1084;&#1077;&#1090;&#1086;&#1076;&#1080;&#1082;&#1077;/&#1074;&#1089;&#1077;%20&#1091;&#1089;&#1083;&#1091;&#1075;&#1080;%20&#1086;&#1073;&#1086;&#1073;&#1097;&#1077;&#1085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8;&#1075;&#1077;&#1081;%20&#1082;&#1091;&#1073;&#1083;&#1080;&#1082;/Desktop/&#1088;&#1072;&#1089;&#1095;&#1105;&#1090;%20&#1091;&#1089;&#1083;&#1091;&#1075;&#1080;%20&#1085;&#1072;%202012%20&#1075;&#1086;&#1076;%202013/&#1088;&#1072;&#1089;&#1095;&#1105;&#1090;%20&#1085;&#1072;%207%20&#1084;&#1083;&#1085;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fanasevaTA.MPRU\&#1056;&#1072;&#1073;&#1086;&#1095;&#1080;&#1081;%20&#1089;&#1090;&#1086;&#1083;\&#1054;&#1043;&#1041;&#1059;\&#1088;&#1072;&#1089;&#1095;&#1105;&#1090;&#1099;%20&#1085;&#1072;%202014%20&#1075;&#1086;&#1076;\&#1086;&#1090;%20&#1076;&#1077;&#1082;&#1072;&#1073;&#1088;&#1103;%202014\&#1089;%20&#1092;&#1086;&#1088;&#1084;&#1091;&#1083;&#1072;&#1084;&#1080;%20&#1089;%20&#1083;&#1089;&#1087;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rsrv\&#1086;&#1073;&#1097;&#1072;&#1103;\&#1082;&#1086;&#1085;&#1090;&#1088;&#1086;&#1083;&#1100;&#1082;&#1080;\&#1053;&#1045;&#1082;&#1086;&#1085;&#1090;&#1088;&#1086;&#1083;&#1100;&#1082;&#1080;\&#1055;&#1086;&#1083;&#1103;&#1082;&#1086;&#1074;\&#1075;&#1086;&#1089;&#1082;&#1086;&#1085;&#1090;&#1088;&#1072;&#1082;&#1090;&#1099;%20&#1085;&#1072;%202014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ые данные"/>
      <sheetName val="Минп"/>
      <sheetName val="Проч"/>
      <sheetName val="подг техн"/>
      <sheetName val="Сод ГТС"/>
      <sheetName val="Сод ПХС"/>
      <sheetName val="разряды"/>
      <sheetName val="12,13"/>
      <sheetName val="туш "/>
      <sheetName val="свод Обл"/>
      <sheetName val="исх Обл"/>
      <sheetName val="патр"/>
      <sheetName val="дуб 1"/>
      <sheetName val="лсп д 2"/>
      <sheetName val="лсп со 3"/>
      <sheetName val="лсп сос 4"/>
      <sheetName val="лц 5"/>
      <sheetName val="ЛПО"/>
      <sheetName val="сооб"/>
      <sheetName val="свод Фед"/>
      <sheetName val="исх Фед"/>
      <sheetName val="исх об"/>
    </sheetNames>
    <sheetDataSet>
      <sheetData sheetId="0"/>
      <sheetData sheetId="1">
        <row r="8">
          <cell r="AH8" t="e">
            <v>#REF!</v>
          </cell>
          <cell r="AI8" t="e">
            <v>#REF!</v>
          </cell>
          <cell r="AJ8" t="e">
            <v>#REF!</v>
          </cell>
        </row>
        <row r="9">
          <cell r="P9" t="str">
            <v xml:space="preserve">надбавка за интенсивность  интенсивность </v>
          </cell>
        </row>
        <row r="10">
          <cell r="AA10">
            <v>77.290000000000006</v>
          </cell>
        </row>
        <row r="11">
          <cell r="AA11">
            <v>23.34158</v>
          </cell>
        </row>
        <row r="13">
          <cell r="AA13">
            <v>348.83600000000001</v>
          </cell>
        </row>
      </sheetData>
      <sheetData sheetId="2">
        <row r="9">
          <cell r="AA9">
            <v>63.92</v>
          </cell>
        </row>
        <row r="10">
          <cell r="AA10">
            <v>19.303840000000001</v>
          </cell>
        </row>
        <row r="12">
          <cell r="AA12">
            <v>335.7</v>
          </cell>
        </row>
      </sheetData>
      <sheetData sheetId="3">
        <row r="8">
          <cell r="Y8">
            <v>2495.8879999999999</v>
          </cell>
        </row>
        <row r="9">
          <cell r="Y9">
            <v>753.76</v>
          </cell>
        </row>
        <row r="10">
          <cell r="Y10">
            <v>3050</v>
          </cell>
        </row>
        <row r="11">
          <cell r="Y11">
            <v>350</v>
          </cell>
        </row>
        <row r="12">
          <cell r="Y12">
            <v>64.589799999999997</v>
          </cell>
        </row>
      </sheetData>
      <sheetData sheetId="4">
        <row r="7">
          <cell r="Y7">
            <v>503.88799999999998</v>
          </cell>
        </row>
        <row r="8">
          <cell r="Y8">
            <v>152.16999999999999</v>
          </cell>
        </row>
        <row r="11">
          <cell r="Y11">
            <v>632.29999999999995</v>
          </cell>
        </row>
        <row r="12">
          <cell r="Y12">
            <v>5</v>
          </cell>
        </row>
      </sheetData>
      <sheetData sheetId="5">
        <row r="9">
          <cell r="AA9">
            <v>19718.900000000001</v>
          </cell>
        </row>
        <row r="10">
          <cell r="AA10">
            <v>5955.1</v>
          </cell>
        </row>
        <row r="11">
          <cell r="AA11">
            <v>314</v>
          </cell>
        </row>
      </sheetData>
      <sheetData sheetId="6">
        <row r="14">
          <cell r="E14">
            <v>80</v>
          </cell>
        </row>
      </sheetData>
      <sheetData sheetId="7"/>
      <sheetData sheetId="8"/>
      <sheetData sheetId="9"/>
      <sheetData sheetId="10"/>
      <sheetData sheetId="11"/>
      <sheetData sheetId="12">
        <row r="13">
          <cell r="W13">
            <v>31.4</v>
          </cell>
        </row>
      </sheetData>
      <sheetData sheetId="13">
        <row r="19">
          <cell r="Z19">
            <v>7</v>
          </cell>
        </row>
      </sheetData>
      <sheetData sheetId="14">
        <row r="20">
          <cell r="Z20">
            <v>17</v>
          </cell>
        </row>
      </sheetData>
      <sheetData sheetId="15">
        <row r="18">
          <cell r="Z18">
            <v>44</v>
          </cell>
        </row>
      </sheetData>
      <sheetData sheetId="16">
        <row r="14">
          <cell r="Z14">
            <v>2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ые данные"/>
      <sheetName val="свод Обл"/>
      <sheetName val="исх обл"/>
      <sheetName val="туш "/>
      <sheetName val="Благоустройство"/>
      <sheetName val="Сод ПХС"/>
      <sheetName val="стенды"/>
      <sheetName val="Сод ГТС"/>
      <sheetName val="подг техн"/>
      <sheetName val="исх Фед"/>
      <sheetName val="Лист1 (3)"/>
      <sheetName val="Лист1 (2)"/>
      <sheetName val="сооб"/>
      <sheetName val="дуб 1"/>
      <sheetName val="лсп д 2"/>
      <sheetName val="лсп со 3"/>
      <sheetName val="лсп сос 4"/>
      <sheetName val="лц 5"/>
      <sheetName val="Эксплуатация дорог"/>
      <sheetName val="ЗАГОТ. СЕМЯН"/>
      <sheetName val="патруль"/>
      <sheetName val="сообщения"/>
      <sheetName val="УСТР. МИНПОЛОС"/>
      <sheetName val="ПРОЧ. МИНПОЛОС"/>
      <sheetName val="СПЛОШН.САН.РУБКА"/>
      <sheetName val="ВЫБОР. САН.РУБКА"/>
      <sheetName val="ВЫЖИГАНИЯ"/>
      <sheetName val="УБОРКА ЗАХЛАМЛ."/>
      <sheetName val="ПРОХОДН.РУБКА"/>
      <sheetName val="ПРОРЕЖИВ."/>
      <sheetName val="СОЗДАНИЕ Л.К."/>
      <sheetName val="ДОПОЛНЕНИЕ Л.К."/>
      <sheetName val="УХОД ЗА Л.К."/>
      <sheetName val="СОДЕЙСТВ. ЕСТ."/>
      <sheetName val="ПОДГ.ПОЧВЫ под Л.К."/>
      <sheetName val="ЗАГОТ. ШИШЕК"/>
      <sheetName val="ВЫРАЩИВ ПОсМАт"/>
      <sheetName val="ОСВЕТЛЕНИЕ"/>
      <sheetName val="ПРОЧИСТКА"/>
      <sheetName val="ПРОРЕЖИВ"/>
      <sheetName val="ПРОХОДН. РУБКА"/>
      <sheetName val="ОТВОД ПОД СПЛ.РУБ."/>
      <sheetName val="ОТВОД ПОД ВЫБ.РУБ."/>
      <sheetName val="ОТВОД МОЛОДН."/>
      <sheetName val="АГРОТЕХ.УХОД ЗА Л.К."/>
      <sheetName val="ЛЕСОПАТОЛОГ.ОБСЛ."/>
      <sheetName val="МЕХ. ПОСАДКА Л.К."/>
      <sheetName val="ЛСП СОСНЫ 6,0га"/>
      <sheetName val="ЛСП СОСНЫ. 166,6га"/>
      <sheetName val="ЛСП ЛИСТВ. 4,3га"/>
      <sheetName val="ЛСП ЛИСТВ. 9,0га"/>
      <sheetName val="ЛСП ЛЖ.МЕНЗ. 2,0га"/>
      <sheetName val="ЛСП ДУБ 7,0га"/>
      <sheetName val="АРХ.КЛОН. СОСНЫ. 15,9га"/>
      <sheetName val="АРХ.КЛОН. ЛИСТВ. 2,7га"/>
      <sheetName val="АРХ.КЛОН. ЛИСТВ. 2,3га"/>
      <sheetName val="АРХ. КЛОН. ДУБ 1,8га"/>
      <sheetName val="АРХ. КЛОН. ДУБ 7,5га"/>
      <sheetName val="ИСП.КУЛЬТ. СОСНЫ 72,6га"/>
      <sheetName val="ИСП.КУЛЬТ. ДУБ 8,2га"/>
      <sheetName val="РАБОТЫ ПО ОЗВ"/>
      <sheetName val="свод"/>
      <sheetName val="Лист1"/>
      <sheetName val="задание"/>
      <sheetName val="Лист2"/>
      <sheetName val="жёлуди"/>
      <sheetName val="уст шлак"/>
      <sheetName val="дор"/>
      <sheetName val="благоустр"/>
      <sheetName val="вода"/>
      <sheetName val="стенд"/>
      <sheetName val="эксп шла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75">
          <cell r="B75">
            <v>7481445</v>
          </cell>
        </row>
        <row r="76">
          <cell r="B76">
            <v>23275</v>
          </cell>
        </row>
        <row r="77">
          <cell r="B77">
            <v>2259396.39</v>
          </cell>
        </row>
        <row r="78">
          <cell r="B78">
            <v>213000</v>
          </cell>
        </row>
        <row r="79">
          <cell r="B79">
            <v>63900</v>
          </cell>
        </row>
        <row r="81">
          <cell r="B81">
            <v>94300</v>
          </cell>
        </row>
        <row r="82">
          <cell r="B82">
            <v>315700</v>
          </cell>
        </row>
        <row r="83">
          <cell r="B83">
            <v>222500</v>
          </cell>
        </row>
        <row r="84">
          <cell r="B84">
            <v>3478505.98</v>
          </cell>
        </row>
        <row r="87">
          <cell r="B87">
            <v>4146201.95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 фб"/>
      <sheetName val="туш"/>
      <sheetName val="тех"/>
      <sheetName val="минп"/>
      <sheetName val="патру"/>
      <sheetName val="сооб"/>
      <sheetName val="исх дан"/>
      <sheetName val="разряды"/>
      <sheetName val="рас об"/>
      <sheetName val="туш об"/>
    </sheetNames>
    <sheetDataSet>
      <sheetData sheetId="0" refreshError="1"/>
      <sheetData sheetId="1" refreshError="1"/>
      <sheetData sheetId="2" refreshError="1"/>
      <sheetData sheetId="3" refreshError="1">
        <row r="10">
          <cell r="AA10">
            <v>13.333333333333336</v>
          </cell>
        </row>
        <row r="11">
          <cell r="AA11">
            <v>0.20000000000000004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ые данные"/>
      <sheetName val="подг техн"/>
      <sheetName val="Минерализованные полосы"/>
      <sheetName val="Прочистка минерал полосы"/>
      <sheetName val="Патрулирование авто"/>
      <sheetName val="разряды"/>
      <sheetName val="12,13"/>
      <sheetName val="свод13"/>
      <sheetName val="свод14"/>
      <sheetName val="исх 13"/>
      <sheetName val="туш об"/>
      <sheetName val="исх 14"/>
    </sheetNames>
    <sheetDataSet>
      <sheetData sheetId="0"/>
      <sheetData sheetId="1"/>
      <sheetData sheetId="2"/>
      <sheetData sheetId="3"/>
      <sheetData sheetId="4">
        <row r="7">
          <cell r="AM7" t="e">
            <v>#REF!</v>
          </cell>
          <cell r="AN7">
            <v>5.3</v>
          </cell>
          <cell r="AO7">
            <v>5.3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ые данные"/>
      <sheetName val="Минп"/>
      <sheetName val="Проч"/>
      <sheetName val="подг техн"/>
      <sheetName val="Сод ГТС"/>
      <sheetName val="Сод ПХС"/>
      <sheetName val="разряды"/>
      <sheetName val="12,13"/>
      <sheetName val="туш "/>
      <sheetName val="патр"/>
      <sheetName val="свод Обл"/>
      <sheetName val="исх Обл"/>
      <sheetName val="дуб 1"/>
      <sheetName val="лсп д 2"/>
      <sheetName val="лсп со 3"/>
      <sheetName val="лсп сос 4"/>
      <sheetName val="лц 5"/>
      <sheetName val="ЛПО"/>
      <sheetName val="патр (2)"/>
      <sheetName val="сооб"/>
      <sheetName val="свод Фед"/>
      <sheetName val="исх Фед"/>
      <sheetName val="исх о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>
        <row r="13">
          <cell r="W13">
            <v>31.4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траты"/>
      <sheetName val="Лист2"/>
      <sheetName val="Лист1"/>
      <sheetName val="Лист3"/>
    </sheetNames>
    <sheetDataSet>
      <sheetData sheetId="0">
        <row r="75">
          <cell r="AO75">
            <v>391021.04251908715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21"/>
  <sheetViews>
    <sheetView workbookViewId="0">
      <selection activeCell="G9" sqref="G9"/>
    </sheetView>
  </sheetViews>
  <sheetFormatPr defaultRowHeight="15"/>
  <cols>
    <col min="1" max="1" width="18.7109375" customWidth="1"/>
    <col min="2" max="2" width="13.5703125" customWidth="1"/>
    <col min="3" max="3" width="15.5703125" customWidth="1"/>
    <col min="4" max="4" width="14.28515625" customWidth="1"/>
    <col min="6" max="6" width="18.42578125" customWidth="1"/>
    <col min="7" max="7" width="10.5703125" customWidth="1"/>
  </cols>
  <sheetData>
    <row r="4" spans="1:7" ht="60">
      <c r="A4" s="2" t="s">
        <v>34</v>
      </c>
      <c r="B4" s="2" t="s">
        <v>37</v>
      </c>
      <c r="C4" s="2" t="s">
        <v>39</v>
      </c>
      <c r="D4" s="2" t="s">
        <v>35</v>
      </c>
      <c r="F4" s="2" t="s">
        <v>42</v>
      </c>
      <c r="G4" s="2" t="s">
        <v>47</v>
      </c>
    </row>
    <row r="5" spans="1:7">
      <c r="A5" t="s">
        <v>36</v>
      </c>
      <c r="B5" s="4">
        <v>1080000</v>
      </c>
      <c r="C5" s="5">
        <v>84</v>
      </c>
      <c r="D5" s="9">
        <f>B5/C5</f>
        <v>12857.142857142857</v>
      </c>
      <c r="F5" t="s">
        <v>43</v>
      </c>
      <c r="G5">
        <v>22.86</v>
      </c>
    </row>
    <row r="6" spans="1:7">
      <c r="A6" t="s">
        <v>38</v>
      </c>
      <c r="B6" s="4">
        <v>3900000</v>
      </c>
      <c r="C6" s="5">
        <v>84</v>
      </c>
      <c r="D6" s="9">
        <f>B6/C6</f>
        <v>46428.571428571428</v>
      </c>
      <c r="F6" t="s">
        <v>44</v>
      </c>
      <c r="G6">
        <v>25.14</v>
      </c>
    </row>
    <row r="7" spans="1:7">
      <c r="A7" t="s">
        <v>40</v>
      </c>
      <c r="B7" s="4">
        <v>422000</v>
      </c>
      <c r="C7" s="5">
        <v>60</v>
      </c>
      <c r="D7" s="9">
        <f>B7/C7</f>
        <v>7033.333333333333</v>
      </c>
      <c r="F7" t="s">
        <v>45</v>
      </c>
      <c r="G7">
        <v>23.69</v>
      </c>
    </row>
    <row r="8" spans="1:7">
      <c r="A8" t="s">
        <v>50</v>
      </c>
      <c r="B8" s="4">
        <v>4500000</v>
      </c>
      <c r="C8" s="5">
        <v>60</v>
      </c>
      <c r="D8" s="9">
        <f t="shared" ref="D8:D20" si="0">B8/C8</f>
        <v>75000</v>
      </c>
      <c r="F8" t="s">
        <v>30</v>
      </c>
      <c r="G8">
        <v>80</v>
      </c>
    </row>
    <row r="9" spans="1:7">
      <c r="A9" t="s">
        <v>52</v>
      </c>
      <c r="B9" s="4">
        <v>3265000</v>
      </c>
      <c r="C9" s="5">
        <v>60</v>
      </c>
      <c r="D9" s="9">
        <f t="shared" si="0"/>
        <v>54416.666666666664</v>
      </c>
      <c r="F9" t="s">
        <v>46</v>
      </c>
      <c r="G9">
        <v>340</v>
      </c>
    </row>
    <row r="10" spans="1:7">
      <c r="A10" t="s">
        <v>51</v>
      </c>
      <c r="B10" s="4">
        <v>542000</v>
      </c>
      <c r="C10" s="5">
        <v>84</v>
      </c>
      <c r="D10" s="9">
        <f t="shared" si="0"/>
        <v>6452.3809523809523</v>
      </c>
      <c r="F10" t="s">
        <v>54</v>
      </c>
      <c r="G10" s="6">
        <v>22000</v>
      </c>
    </row>
    <row r="11" spans="1:7" ht="32.25" customHeight="1">
      <c r="A11" t="s">
        <v>85</v>
      </c>
      <c r="B11" s="4">
        <v>430000</v>
      </c>
      <c r="C11" s="5">
        <v>60</v>
      </c>
      <c r="D11" s="9">
        <f t="shared" si="0"/>
        <v>7166.666666666667</v>
      </c>
      <c r="F11" s="7" t="s">
        <v>56</v>
      </c>
      <c r="G11" s="6">
        <v>400</v>
      </c>
    </row>
    <row r="12" spans="1:7">
      <c r="A12" t="s">
        <v>53</v>
      </c>
      <c r="B12" s="4">
        <v>55000</v>
      </c>
      <c r="C12" s="5">
        <v>84</v>
      </c>
      <c r="D12" s="9">
        <f t="shared" si="0"/>
        <v>654.76190476190482</v>
      </c>
      <c r="F12" t="s">
        <v>57</v>
      </c>
      <c r="G12" s="6">
        <v>1500</v>
      </c>
    </row>
    <row r="13" spans="1:7" ht="30">
      <c r="A13" s="7" t="s">
        <v>55</v>
      </c>
      <c r="B13" s="8">
        <v>2081000</v>
      </c>
      <c r="C13" s="5">
        <v>84</v>
      </c>
      <c r="D13" s="10">
        <f t="shared" si="0"/>
        <v>24773.809523809523</v>
      </c>
      <c r="F13" t="s">
        <v>58</v>
      </c>
      <c r="G13" s="6">
        <v>150</v>
      </c>
    </row>
    <row r="14" spans="1:7">
      <c r="A14" t="s">
        <v>59</v>
      </c>
      <c r="B14" s="4">
        <v>130000</v>
      </c>
      <c r="C14" s="5">
        <v>84</v>
      </c>
      <c r="D14" s="9">
        <f t="shared" si="0"/>
        <v>1547.6190476190477</v>
      </c>
      <c r="F14" t="s">
        <v>69</v>
      </c>
      <c r="G14" s="6">
        <v>100</v>
      </c>
    </row>
    <row r="15" spans="1:7" ht="17.25">
      <c r="A15" t="s">
        <v>66</v>
      </c>
      <c r="B15" s="4">
        <v>177000</v>
      </c>
      <c r="C15" s="5">
        <v>84</v>
      </c>
      <c r="D15" s="9">
        <f t="shared" si="0"/>
        <v>2107.1428571428573</v>
      </c>
      <c r="F15" t="s">
        <v>70</v>
      </c>
      <c r="G15" s="6">
        <v>230</v>
      </c>
    </row>
    <row r="16" spans="1:7">
      <c r="A16" t="s">
        <v>68</v>
      </c>
      <c r="B16" s="4">
        <v>891000</v>
      </c>
      <c r="C16" s="5">
        <v>84</v>
      </c>
      <c r="D16" s="9">
        <f t="shared" si="0"/>
        <v>10607.142857142857</v>
      </c>
    </row>
    <row r="17" spans="1:4">
      <c r="A17" t="s">
        <v>67</v>
      </c>
      <c r="B17" s="4">
        <v>97000</v>
      </c>
      <c r="C17" s="5">
        <v>84</v>
      </c>
      <c r="D17" s="9">
        <f t="shared" si="0"/>
        <v>1154.7619047619048</v>
      </c>
    </row>
    <row r="18" spans="1:4">
      <c r="A18" t="s">
        <v>75</v>
      </c>
      <c r="B18" s="3">
        <v>2700000</v>
      </c>
      <c r="C18" s="5">
        <v>84</v>
      </c>
      <c r="D18" s="9">
        <f t="shared" si="0"/>
        <v>32142.857142857141</v>
      </c>
    </row>
    <row r="19" spans="1:4">
      <c r="A19" t="s">
        <v>76</v>
      </c>
      <c r="B19" s="3">
        <v>770000</v>
      </c>
      <c r="C19" s="5">
        <v>120</v>
      </c>
      <c r="D19" s="9">
        <f t="shared" si="0"/>
        <v>6416.666666666667</v>
      </c>
    </row>
    <row r="20" spans="1:4">
      <c r="A20" t="s">
        <v>82</v>
      </c>
      <c r="B20" s="3">
        <v>3500000</v>
      </c>
      <c r="C20" s="5">
        <v>60</v>
      </c>
      <c r="D20" s="9">
        <f t="shared" si="0"/>
        <v>58333.333333333336</v>
      </c>
    </row>
    <row r="21" spans="1:4">
      <c r="B21" s="3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F26"/>
  <sheetViews>
    <sheetView view="pageBreakPreview" zoomScale="87" zoomScaleSheetLayoutView="87" workbookViewId="0">
      <selection activeCell="H2" sqref="H2:Y2"/>
    </sheetView>
  </sheetViews>
  <sheetFormatPr defaultRowHeight="15"/>
  <cols>
    <col min="1" max="1" width="4" style="32" customWidth="1"/>
    <col min="2" max="2" width="15.140625" style="32" customWidth="1"/>
    <col min="3" max="3" width="4.7109375" style="32" customWidth="1"/>
    <col min="4" max="4" width="4.28515625" style="32" customWidth="1"/>
    <col min="5" max="5" width="7.140625" style="32" customWidth="1"/>
    <col min="6" max="6" width="9.140625" style="32"/>
    <col min="7" max="7" width="5.140625" style="32" customWidth="1"/>
    <col min="8" max="8" width="12.7109375" style="32" customWidth="1"/>
    <col min="9" max="9" width="4.85546875" style="32" customWidth="1"/>
    <col min="10" max="10" width="5.5703125" style="32" customWidth="1"/>
    <col min="11" max="11" width="4.85546875" style="32" customWidth="1"/>
    <col min="12" max="12" width="7.28515625" style="32" customWidth="1"/>
    <col min="13" max="13" width="6.85546875" style="32" customWidth="1"/>
    <col min="14" max="15" width="7.28515625" style="32" customWidth="1"/>
    <col min="16" max="16" width="6.85546875" style="32" customWidth="1"/>
    <col min="17" max="17" width="6.7109375" style="32" customWidth="1"/>
    <col min="18" max="18" width="7.140625" style="32" customWidth="1"/>
    <col min="19" max="19" width="7.5703125" style="32" customWidth="1"/>
    <col min="20" max="20" width="7.85546875" style="32" customWidth="1"/>
    <col min="21" max="21" width="7.5703125" style="32" customWidth="1"/>
    <col min="22" max="22" width="6.85546875" style="32" customWidth="1"/>
    <col min="23" max="23" width="6.42578125" style="32" customWidth="1"/>
    <col min="24" max="24" width="9.140625" style="32"/>
    <col min="25" max="25" width="8" style="32" customWidth="1"/>
    <col min="26" max="26" width="9.140625" style="32"/>
    <col min="27" max="27" width="13" style="32" bestFit="1" customWidth="1"/>
    <col min="28" max="28" width="17" style="32" bestFit="1" customWidth="1"/>
    <col min="29" max="29" width="15.42578125" style="32" bestFit="1" customWidth="1"/>
    <col min="30" max="256" width="9.140625" style="32"/>
    <col min="257" max="257" width="4" style="32" customWidth="1"/>
    <col min="258" max="258" width="15.140625" style="32" customWidth="1"/>
    <col min="259" max="259" width="4.7109375" style="32" customWidth="1"/>
    <col min="260" max="260" width="4.28515625" style="32" customWidth="1"/>
    <col min="261" max="261" width="7.140625" style="32" customWidth="1"/>
    <col min="262" max="262" width="9.140625" style="32"/>
    <col min="263" max="263" width="5.140625" style="32" customWidth="1"/>
    <col min="264" max="264" width="12.7109375" style="32" customWidth="1"/>
    <col min="265" max="265" width="4.85546875" style="32" customWidth="1"/>
    <col min="266" max="266" width="5.5703125" style="32" customWidth="1"/>
    <col min="267" max="267" width="4.85546875" style="32" customWidth="1"/>
    <col min="268" max="268" width="7.28515625" style="32" customWidth="1"/>
    <col min="269" max="269" width="6.85546875" style="32" customWidth="1"/>
    <col min="270" max="271" width="7.28515625" style="32" customWidth="1"/>
    <col min="272" max="272" width="6.85546875" style="32" customWidth="1"/>
    <col min="273" max="273" width="6.7109375" style="32" customWidth="1"/>
    <col min="274" max="274" width="7.140625" style="32" customWidth="1"/>
    <col min="275" max="275" width="7.5703125" style="32" customWidth="1"/>
    <col min="276" max="276" width="7.85546875" style="32" customWidth="1"/>
    <col min="277" max="277" width="7.5703125" style="32" customWidth="1"/>
    <col min="278" max="278" width="6.85546875" style="32" customWidth="1"/>
    <col min="279" max="279" width="6.42578125" style="32" customWidth="1"/>
    <col min="280" max="280" width="9.140625" style="32"/>
    <col min="281" max="281" width="8" style="32" customWidth="1"/>
    <col min="282" max="282" width="9.140625" style="32"/>
    <col min="283" max="283" width="13" style="32" bestFit="1" customWidth="1"/>
    <col min="284" max="284" width="17" style="32" bestFit="1" customWidth="1"/>
    <col min="285" max="285" width="15.42578125" style="32" bestFit="1" customWidth="1"/>
    <col min="286" max="512" width="9.140625" style="32"/>
    <col min="513" max="513" width="4" style="32" customWidth="1"/>
    <col min="514" max="514" width="15.140625" style="32" customWidth="1"/>
    <col min="515" max="515" width="4.7109375" style="32" customWidth="1"/>
    <col min="516" max="516" width="4.28515625" style="32" customWidth="1"/>
    <col min="517" max="517" width="7.140625" style="32" customWidth="1"/>
    <col min="518" max="518" width="9.140625" style="32"/>
    <col min="519" max="519" width="5.140625" style="32" customWidth="1"/>
    <col min="520" max="520" width="12.7109375" style="32" customWidth="1"/>
    <col min="521" max="521" width="4.85546875" style="32" customWidth="1"/>
    <col min="522" max="522" width="5.5703125" style="32" customWidth="1"/>
    <col min="523" max="523" width="4.85546875" style="32" customWidth="1"/>
    <col min="524" max="524" width="7.28515625" style="32" customWidth="1"/>
    <col min="525" max="525" width="6.85546875" style="32" customWidth="1"/>
    <col min="526" max="527" width="7.28515625" style="32" customWidth="1"/>
    <col min="528" max="528" width="6.85546875" style="32" customWidth="1"/>
    <col min="529" max="529" width="6.7109375" style="32" customWidth="1"/>
    <col min="530" max="530" width="7.140625" style="32" customWidth="1"/>
    <col min="531" max="531" width="7.5703125" style="32" customWidth="1"/>
    <col min="532" max="532" width="7.85546875" style="32" customWidth="1"/>
    <col min="533" max="533" width="7.5703125" style="32" customWidth="1"/>
    <col min="534" max="534" width="6.85546875" style="32" customWidth="1"/>
    <col min="535" max="535" width="6.42578125" style="32" customWidth="1"/>
    <col min="536" max="536" width="9.140625" style="32"/>
    <col min="537" max="537" width="8" style="32" customWidth="1"/>
    <col min="538" max="538" width="9.140625" style="32"/>
    <col min="539" max="539" width="13" style="32" bestFit="1" customWidth="1"/>
    <col min="540" max="540" width="17" style="32" bestFit="1" customWidth="1"/>
    <col min="541" max="541" width="15.42578125" style="32" bestFit="1" customWidth="1"/>
    <col min="542" max="768" width="9.140625" style="32"/>
    <col min="769" max="769" width="4" style="32" customWidth="1"/>
    <col min="770" max="770" width="15.140625" style="32" customWidth="1"/>
    <col min="771" max="771" width="4.7109375" style="32" customWidth="1"/>
    <col min="772" max="772" width="4.28515625" style="32" customWidth="1"/>
    <col min="773" max="773" width="7.140625" style="32" customWidth="1"/>
    <col min="774" max="774" width="9.140625" style="32"/>
    <col min="775" max="775" width="5.140625" style="32" customWidth="1"/>
    <col min="776" max="776" width="12.7109375" style="32" customWidth="1"/>
    <col min="777" max="777" width="4.85546875" style="32" customWidth="1"/>
    <col min="778" max="778" width="5.5703125" style="32" customWidth="1"/>
    <col min="779" max="779" width="4.85546875" style="32" customWidth="1"/>
    <col min="780" max="780" width="7.28515625" style="32" customWidth="1"/>
    <col min="781" max="781" width="6.85546875" style="32" customWidth="1"/>
    <col min="782" max="783" width="7.28515625" style="32" customWidth="1"/>
    <col min="784" max="784" width="6.85546875" style="32" customWidth="1"/>
    <col min="785" max="785" width="6.7109375" style="32" customWidth="1"/>
    <col min="786" max="786" width="7.140625" style="32" customWidth="1"/>
    <col min="787" max="787" width="7.5703125" style="32" customWidth="1"/>
    <col min="788" max="788" width="7.85546875" style="32" customWidth="1"/>
    <col min="789" max="789" width="7.5703125" style="32" customWidth="1"/>
    <col min="790" max="790" width="6.85546875" style="32" customWidth="1"/>
    <col min="791" max="791" width="6.42578125" style="32" customWidth="1"/>
    <col min="792" max="792" width="9.140625" style="32"/>
    <col min="793" max="793" width="8" style="32" customWidth="1"/>
    <col min="794" max="794" width="9.140625" style="32"/>
    <col min="795" max="795" width="13" style="32" bestFit="1" customWidth="1"/>
    <col min="796" max="796" width="17" style="32" bestFit="1" customWidth="1"/>
    <col min="797" max="797" width="15.42578125" style="32" bestFit="1" customWidth="1"/>
    <col min="798" max="1024" width="9.140625" style="32"/>
    <col min="1025" max="1025" width="4" style="32" customWidth="1"/>
    <col min="1026" max="1026" width="15.140625" style="32" customWidth="1"/>
    <col min="1027" max="1027" width="4.7109375" style="32" customWidth="1"/>
    <col min="1028" max="1028" width="4.28515625" style="32" customWidth="1"/>
    <col min="1029" max="1029" width="7.140625" style="32" customWidth="1"/>
    <col min="1030" max="1030" width="9.140625" style="32"/>
    <col min="1031" max="1031" width="5.140625" style="32" customWidth="1"/>
    <col min="1032" max="1032" width="12.7109375" style="32" customWidth="1"/>
    <col min="1033" max="1033" width="4.85546875" style="32" customWidth="1"/>
    <col min="1034" max="1034" width="5.5703125" style="32" customWidth="1"/>
    <col min="1035" max="1035" width="4.85546875" style="32" customWidth="1"/>
    <col min="1036" max="1036" width="7.28515625" style="32" customWidth="1"/>
    <col min="1037" max="1037" width="6.85546875" style="32" customWidth="1"/>
    <col min="1038" max="1039" width="7.28515625" style="32" customWidth="1"/>
    <col min="1040" max="1040" width="6.85546875" style="32" customWidth="1"/>
    <col min="1041" max="1041" width="6.7109375" style="32" customWidth="1"/>
    <col min="1042" max="1042" width="7.140625" style="32" customWidth="1"/>
    <col min="1043" max="1043" width="7.5703125" style="32" customWidth="1"/>
    <col min="1044" max="1044" width="7.85546875" style="32" customWidth="1"/>
    <col min="1045" max="1045" width="7.5703125" style="32" customWidth="1"/>
    <col min="1046" max="1046" width="6.85546875" style="32" customWidth="1"/>
    <col min="1047" max="1047" width="6.42578125" style="32" customWidth="1"/>
    <col min="1048" max="1048" width="9.140625" style="32"/>
    <col min="1049" max="1049" width="8" style="32" customWidth="1"/>
    <col min="1050" max="1050" width="9.140625" style="32"/>
    <col min="1051" max="1051" width="13" style="32" bestFit="1" customWidth="1"/>
    <col min="1052" max="1052" width="17" style="32" bestFit="1" customWidth="1"/>
    <col min="1053" max="1053" width="15.42578125" style="32" bestFit="1" customWidth="1"/>
    <col min="1054" max="1280" width="9.140625" style="32"/>
    <col min="1281" max="1281" width="4" style="32" customWidth="1"/>
    <col min="1282" max="1282" width="15.140625" style="32" customWidth="1"/>
    <col min="1283" max="1283" width="4.7109375" style="32" customWidth="1"/>
    <col min="1284" max="1284" width="4.28515625" style="32" customWidth="1"/>
    <col min="1285" max="1285" width="7.140625" style="32" customWidth="1"/>
    <col min="1286" max="1286" width="9.140625" style="32"/>
    <col min="1287" max="1287" width="5.140625" style="32" customWidth="1"/>
    <col min="1288" max="1288" width="12.7109375" style="32" customWidth="1"/>
    <col min="1289" max="1289" width="4.85546875" style="32" customWidth="1"/>
    <col min="1290" max="1290" width="5.5703125" style="32" customWidth="1"/>
    <col min="1291" max="1291" width="4.85546875" style="32" customWidth="1"/>
    <col min="1292" max="1292" width="7.28515625" style="32" customWidth="1"/>
    <col min="1293" max="1293" width="6.85546875" style="32" customWidth="1"/>
    <col min="1294" max="1295" width="7.28515625" style="32" customWidth="1"/>
    <col min="1296" max="1296" width="6.85546875" style="32" customWidth="1"/>
    <col min="1297" max="1297" width="6.7109375" style="32" customWidth="1"/>
    <col min="1298" max="1298" width="7.140625" style="32" customWidth="1"/>
    <col min="1299" max="1299" width="7.5703125" style="32" customWidth="1"/>
    <col min="1300" max="1300" width="7.85546875" style="32" customWidth="1"/>
    <col min="1301" max="1301" width="7.5703125" style="32" customWidth="1"/>
    <col min="1302" max="1302" width="6.85546875" style="32" customWidth="1"/>
    <col min="1303" max="1303" width="6.42578125" style="32" customWidth="1"/>
    <col min="1304" max="1304" width="9.140625" style="32"/>
    <col min="1305" max="1305" width="8" style="32" customWidth="1"/>
    <col min="1306" max="1306" width="9.140625" style="32"/>
    <col min="1307" max="1307" width="13" style="32" bestFit="1" customWidth="1"/>
    <col min="1308" max="1308" width="17" style="32" bestFit="1" customWidth="1"/>
    <col min="1309" max="1309" width="15.42578125" style="32" bestFit="1" customWidth="1"/>
    <col min="1310" max="1536" width="9.140625" style="32"/>
    <col min="1537" max="1537" width="4" style="32" customWidth="1"/>
    <col min="1538" max="1538" width="15.140625" style="32" customWidth="1"/>
    <col min="1539" max="1539" width="4.7109375" style="32" customWidth="1"/>
    <col min="1540" max="1540" width="4.28515625" style="32" customWidth="1"/>
    <col min="1541" max="1541" width="7.140625" style="32" customWidth="1"/>
    <col min="1542" max="1542" width="9.140625" style="32"/>
    <col min="1543" max="1543" width="5.140625" style="32" customWidth="1"/>
    <col min="1544" max="1544" width="12.7109375" style="32" customWidth="1"/>
    <col min="1545" max="1545" width="4.85546875" style="32" customWidth="1"/>
    <col min="1546" max="1546" width="5.5703125" style="32" customWidth="1"/>
    <col min="1547" max="1547" width="4.85546875" style="32" customWidth="1"/>
    <col min="1548" max="1548" width="7.28515625" style="32" customWidth="1"/>
    <col min="1549" max="1549" width="6.85546875" style="32" customWidth="1"/>
    <col min="1550" max="1551" width="7.28515625" style="32" customWidth="1"/>
    <col min="1552" max="1552" width="6.85546875" style="32" customWidth="1"/>
    <col min="1553" max="1553" width="6.7109375" style="32" customWidth="1"/>
    <col min="1554" max="1554" width="7.140625" style="32" customWidth="1"/>
    <col min="1555" max="1555" width="7.5703125" style="32" customWidth="1"/>
    <col min="1556" max="1556" width="7.85546875" style="32" customWidth="1"/>
    <col min="1557" max="1557" width="7.5703125" style="32" customWidth="1"/>
    <col min="1558" max="1558" width="6.85546875" style="32" customWidth="1"/>
    <col min="1559" max="1559" width="6.42578125" style="32" customWidth="1"/>
    <col min="1560" max="1560" width="9.140625" style="32"/>
    <col min="1561" max="1561" width="8" style="32" customWidth="1"/>
    <col min="1562" max="1562" width="9.140625" style="32"/>
    <col min="1563" max="1563" width="13" style="32" bestFit="1" customWidth="1"/>
    <col min="1564" max="1564" width="17" style="32" bestFit="1" customWidth="1"/>
    <col min="1565" max="1565" width="15.42578125" style="32" bestFit="1" customWidth="1"/>
    <col min="1566" max="1792" width="9.140625" style="32"/>
    <col min="1793" max="1793" width="4" style="32" customWidth="1"/>
    <col min="1794" max="1794" width="15.140625" style="32" customWidth="1"/>
    <col min="1795" max="1795" width="4.7109375" style="32" customWidth="1"/>
    <col min="1796" max="1796" width="4.28515625" style="32" customWidth="1"/>
    <col min="1797" max="1797" width="7.140625" style="32" customWidth="1"/>
    <col min="1798" max="1798" width="9.140625" style="32"/>
    <col min="1799" max="1799" width="5.140625" style="32" customWidth="1"/>
    <col min="1800" max="1800" width="12.7109375" style="32" customWidth="1"/>
    <col min="1801" max="1801" width="4.85546875" style="32" customWidth="1"/>
    <col min="1802" max="1802" width="5.5703125" style="32" customWidth="1"/>
    <col min="1803" max="1803" width="4.85546875" style="32" customWidth="1"/>
    <col min="1804" max="1804" width="7.28515625" style="32" customWidth="1"/>
    <col min="1805" max="1805" width="6.85546875" style="32" customWidth="1"/>
    <col min="1806" max="1807" width="7.28515625" style="32" customWidth="1"/>
    <col min="1808" max="1808" width="6.85546875" style="32" customWidth="1"/>
    <col min="1809" max="1809" width="6.7109375" style="32" customWidth="1"/>
    <col min="1810" max="1810" width="7.140625" style="32" customWidth="1"/>
    <col min="1811" max="1811" width="7.5703125" style="32" customWidth="1"/>
    <col min="1812" max="1812" width="7.85546875" style="32" customWidth="1"/>
    <col min="1813" max="1813" width="7.5703125" style="32" customWidth="1"/>
    <col min="1814" max="1814" width="6.85546875" style="32" customWidth="1"/>
    <col min="1815" max="1815" width="6.42578125" style="32" customWidth="1"/>
    <col min="1816" max="1816" width="9.140625" style="32"/>
    <col min="1817" max="1817" width="8" style="32" customWidth="1"/>
    <col min="1818" max="1818" width="9.140625" style="32"/>
    <col min="1819" max="1819" width="13" style="32" bestFit="1" customWidth="1"/>
    <col min="1820" max="1820" width="17" style="32" bestFit="1" customWidth="1"/>
    <col min="1821" max="1821" width="15.42578125" style="32" bestFit="1" customWidth="1"/>
    <col min="1822" max="2048" width="9.140625" style="32"/>
    <col min="2049" max="2049" width="4" style="32" customWidth="1"/>
    <col min="2050" max="2050" width="15.140625" style="32" customWidth="1"/>
    <col min="2051" max="2051" width="4.7109375" style="32" customWidth="1"/>
    <col min="2052" max="2052" width="4.28515625" style="32" customWidth="1"/>
    <col min="2053" max="2053" width="7.140625" style="32" customWidth="1"/>
    <col min="2054" max="2054" width="9.140625" style="32"/>
    <col min="2055" max="2055" width="5.140625" style="32" customWidth="1"/>
    <col min="2056" max="2056" width="12.7109375" style="32" customWidth="1"/>
    <col min="2057" max="2057" width="4.85546875" style="32" customWidth="1"/>
    <col min="2058" max="2058" width="5.5703125" style="32" customWidth="1"/>
    <col min="2059" max="2059" width="4.85546875" style="32" customWidth="1"/>
    <col min="2060" max="2060" width="7.28515625" style="32" customWidth="1"/>
    <col min="2061" max="2061" width="6.85546875" style="32" customWidth="1"/>
    <col min="2062" max="2063" width="7.28515625" style="32" customWidth="1"/>
    <col min="2064" max="2064" width="6.85546875" style="32" customWidth="1"/>
    <col min="2065" max="2065" width="6.7109375" style="32" customWidth="1"/>
    <col min="2066" max="2066" width="7.140625" style="32" customWidth="1"/>
    <col min="2067" max="2067" width="7.5703125" style="32" customWidth="1"/>
    <col min="2068" max="2068" width="7.85546875" style="32" customWidth="1"/>
    <col min="2069" max="2069" width="7.5703125" style="32" customWidth="1"/>
    <col min="2070" max="2070" width="6.85546875" style="32" customWidth="1"/>
    <col min="2071" max="2071" width="6.42578125" style="32" customWidth="1"/>
    <col min="2072" max="2072" width="9.140625" style="32"/>
    <col min="2073" max="2073" width="8" style="32" customWidth="1"/>
    <col min="2074" max="2074" width="9.140625" style="32"/>
    <col min="2075" max="2075" width="13" style="32" bestFit="1" customWidth="1"/>
    <col min="2076" max="2076" width="17" style="32" bestFit="1" customWidth="1"/>
    <col min="2077" max="2077" width="15.42578125" style="32" bestFit="1" customWidth="1"/>
    <col min="2078" max="2304" width="9.140625" style="32"/>
    <col min="2305" max="2305" width="4" style="32" customWidth="1"/>
    <col min="2306" max="2306" width="15.140625" style="32" customWidth="1"/>
    <col min="2307" max="2307" width="4.7109375" style="32" customWidth="1"/>
    <col min="2308" max="2308" width="4.28515625" style="32" customWidth="1"/>
    <col min="2309" max="2309" width="7.140625" style="32" customWidth="1"/>
    <col min="2310" max="2310" width="9.140625" style="32"/>
    <col min="2311" max="2311" width="5.140625" style="32" customWidth="1"/>
    <col min="2312" max="2312" width="12.7109375" style="32" customWidth="1"/>
    <col min="2313" max="2313" width="4.85546875" style="32" customWidth="1"/>
    <col min="2314" max="2314" width="5.5703125" style="32" customWidth="1"/>
    <col min="2315" max="2315" width="4.85546875" style="32" customWidth="1"/>
    <col min="2316" max="2316" width="7.28515625" style="32" customWidth="1"/>
    <col min="2317" max="2317" width="6.85546875" style="32" customWidth="1"/>
    <col min="2318" max="2319" width="7.28515625" style="32" customWidth="1"/>
    <col min="2320" max="2320" width="6.85546875" style="32" customWidth="1"/>
    <col min="2321" max="2321" width="6.7109375" style="32" customWidth="1"/>
    <col min="2322" max="2322" width="7.140625" style="32" customWidth="1"/>
    <col min="2323" max="2323" width="7.5703125" style="32" customWidth="1"/>
    <col min="2324" max="2324" width="7.85546875" style="32" customWidth="1"/>
    <col min="2325" max="2325" width="7.5703125" style="32" customWidth="1"/>
    <col min="2326" max="2326" width="6.85546875" style="32" customWidth="1"/>
    <col min="2327" max="2327" width="6.42578125" style="32" customWidth="1"/>
    <col min="2328" max="2328" width="9.140625" style="32"/>
    <col min="2329" max="2329" width="8" style="32" customWidth="1"/>
    <col min="2330" max="2330" width="9.140625" style="32"/>
    <col min="2331" max="2331" width="13" style="32" bestFit="1" customWidth="1"/>
    <col min="2332" max="2332" width="17" style="32" bestFit="1" customWidth="1"/>
    <col min="2333" max="2333" width="15.42578125" style="32" bestFit="1" customWidth="1"/>
    <col min="2334" max="2560" width="9.140625" style="32"/>
    <col min="2561" max="2561" width="4" style="32" customWidth="1"/>
    <col min="2562" max="2562" width="15.140625" style="32" customWidth="1"/>
    <col min="2563" max="2563" width="4.7109375" style="32" customWidth="1"/>
    <col min="2564" max="2564" width="4.28515625" style="32" customWidth="1"/>
    <col min="2565" max="2565" width="7.140625" style="32" customWidth="1"/>
    <col min="2566" max="2566" width="9.140625" style="32"/>
    <col min="2567" max="2567" width="5.140625" style="32" customWidth="1"/>
    <col min="2568" max="2568" width="12.7109375" style="32" customWidth="1"/>
    <col min="2569" max="2569" width="4.85546875" style="32" customWidth="1"/>
    <col min="2570" max="2570" width="5.5703125" style="32" customWidth="1"/>
    <col min="2571" max="2571" width="4.85546875" style="32" customWidth="1"/>
    <col min="2572" max="2572" width="7.28515625" style="32" customWidth="1"/>
    <col min="2573" max="2573" width="6.85546875" style="32" customWidth="1"/>
    <col min="2574" max="2575" width="7.28515625" style="32" customWidth="1"/>
    <col min="2576" max="2576" width="6.85546875" style="32" customWidth="1"/>
    <col min="2577" max="2577" width="6.7109375" style="32" customWidth="1"/>
    <col min="2578" max="2578" width="7.140625" style="32" customWidth="1"/>
    <col min="2579" max="2579" width="7.5703125" style="32" customWidth="1"/>
    <col min="2580" max="2580" width="7.85546875" style="32" customWidth="1"/>
    <col min="2581" max="2581" width="7.5703125" style="32" customWidth="1"/>
    <col min="2582" max="2582" width="6.85546875" style="32" customWidth="1"/>
    <col min="2583" max="2583" width="6.42578125" style="32" customWidth="1"/>
    <col min="2584" max="2584" width="9.140625" style="32"/>
    <col min="2585" max="2585" width="8" style="32" customWidth="1"/>
    <col min="2586" max="2586" width="9.140625" style="32"/>
    <col min="2587" max="2587" width="13" style="32" bestFit="1" customWidth="1"/>
    <col min="2588" max="2588" width="17" style="32" bestFit="1" customWidth="1"/>
    <col min="2589" max="2589" width="15.42578125" style="32" bestFit="1" customWidth="1"/>
    <col min="2590" max="2816" width="9.140625" style="32"/>
    <col min="2817" max="2817" width="4" style="32" customWidth="1"/>
    <col min="2818" max="2818" width="15.140625" style="32" customWidth="1"/>
    <col min="2819" max="2819" width="4.7109375" style="32" customWidth="1"/>
    <col min="2820" max="2820" width="4.28515625" style="32" customWidth="1"/>
    <col min="2821" max="2821" width="7.140625" style="32" customWidth="1"/>
    <col min="2822" max="2822" width="9.140625" style="32"/>
    <col min="2823" max="2823" width="5.140625" style="32" customWidth="1"/>
    <col min="2824" max="2824" width="12.7109375" style="32" customWidth="1"/>
    <col min="2825" max="2825" width="4.85546875" style="32" customWidth="1"/>
    <col min="2826" max="2826" width="5.5703125" style="32" customWidth="1"/>
    <col min="2827" max="2827" width="4.85546875" style="32" customWidth="1"/>
    <col min="2828" max="2828" width="7.28515625" style="32" customWidth="1"/>
    <col min="2829" max="2829" width="6.85546875" style="32" customWidth="1"/>
    <col min="2830" max="2831" width="7.28515625" style="32" customWidth="1"/>
    <col min="2832" max="2832" width="6.85546875" style="32" customWidth="1"/>
    <col min="2833" max="2833" width="6.7109375" style="32" customWidth="1"/>
    <col min="2834" max="2834" width="7.140625" style="32" customWidth="1"/>
    <col min="2835" max="2835" width="7.5703125" style="32" customWidth="1"/>
    <col min="2836" max="2836" width="7.85546875" style="32" customWidth="1"/>
    <col min="2837" max="2837" width="7.5703125" style="32" customWidth="1"/>
    <col min="2838" max="2838" width="6.85546875" style="32" customWidth="1"/>
    <col min="2839" max="2839" width="6.42578125" style="32" customWidth="1"/>
    <col min="2840" max="2840" width="9.140625" style="32"/>
    <col min="2841" max="2841" width="8" style="32" customWidth="1"/>
    <col min="2842" max="2842" width="9.140625" style="32"/>
    <col min="2843" max="2843" width="13" style="32" bestFit="1" customWidth="1"/>
    <col min="2844" max="2844" width="17" style="32" bestFit="1" customWidth="1"/>
    <col min="2845" max="2845" width="15.42578125" style="32" bestFit="1" customWidth="1"/>
    <col min="2846" max="3072" width="9.140625" style="32"/>
    <col min="3073" max="3073" width="4" style="32" customWidth="1"/>
    <col min="3074" max="3074" width="15.140625" style="32" customWidth="1"/>
    <col min="3075" max="3075" width="4.7109375" style="32" customWidth="1"/>
    <col min="3076" max="3076" width="4.28515625" style="32" customWidth="1"/>
    <col min="3077" max="3077" width="7.140625" style="32" customWidth="1"/>
    <col min="3078" max="3078" width="9.140625" style="32"/>
    <col min="3079" max="3079" width="5.140625" style="32" customWidth="1"/>
    <col min="3080" max="3080" width="12.7109375" style="32" customWidth="1"/>
    <col min="3081" max="3081" width="4.85546875" style="32" customWidth="1"/>
    <col min="3082" max="3082" width="5.5703125" style="32" customWidth="1"/>
    <col min="3083" max="3083" width="4.85546875" style="32" customWidth="1"/>
    <col min="3084" max="3084" width="7.28515625" style="32" customWidth="1"/>
    <col min="3085" max="3085" width="6.85546875" style="32" customWidth="1"/>
    <col min="3086" max="3087" width="7.28515625" style="32" customWidth="1"/>
    <col min="3088" max="3088" width="6.85546875" style="32" customWidth="1"/>
    <col min="3089" max="3089" width="6.7109375" style="32" customWidth="1"/>
    <col min="3090" max="3090" width="7.140625" style="32" customWidth="1"/>
    <col min="3091" max="3091" width="7.5703125" style="32" customWidth="1"/>
    <col min="3092" max="3092" width="7.85546875" style="32" customWidth="1"/>
    <col min="3093" max="3093" width="7.5703125" style="32" customWidth="1"/>
    <col min="3094" max="3094" width="6.85546875" style="32" customWidth="1"/>
    <col min="3095" max="3095" width="6.42578125" style="32" customWidth="1"/>
    <col min="3096" max="3096" width="9.140625" style="32"/>
    <col min="3097" max="3097" width="8" style="32" customWidth="1"/>
    <col min="3098" max="3098" width="9.140625" style="32"/>
    <col min="3099" max="3099" width="13" style="32" bestFit="1" customWidth="1"/>
    <col min="3100" max="3100" width="17" style="32" bestFit="1" customWidth="1"/>
    <col min="3101" max="3101" width="15.42578125" style="32" bestFit="1" customWidth="1"/>
    <col min="3102" max="3328" width="9.140625" style="32"/>
    <col min="3329" max="3329" width="4" style="32" customWidth="1"/>
    <col min="3330" max="3330" width="15.140625" style="32" customWidth="1"/>
    <col min="3331" max="3331" width="4.7109375" style="32" customWidth="1"/>
    <col min="3332" max="3332" width="4.28515625" style="32" customWidth="1"/>
    <col min="3333" max="3333" width="7.140625" style="32" customWidth="1"/>
    <col min="3334" max="3334" width="9.140625" style="32"/>
    <col min="3335" max="3335" width="5.140625" style="32" customWidth="1"/>
    <col min="3336" max="3336" width="12.7109375" style="32" customWidth="1"/>
    <col min="3337" max="3337" width="4.85546875" style="32" customWidth="1"/>
    <col min="3338" max="3338" width="5.5703125" style="32" customWidth="1"/>
    <col min="3339" max="3339" width="4.85546875" style="32" customWidth="1"/>
    <col min="3340" max="3340" width="7.28515625" style="32" customWidth="1"/>
    <col min="3341" max="3341" width="6.85546875" style="32" customWidth="1"/>
    <col min="3342" max="3343" width="7.28515625" style="32" customWidth="1"/>
    <col min="3344" max="3344" width="6.85546875" style="32" customWidth="1"/>
    <col min="3345" max="3345" width="6.7109375" style="32" customWidth="1"/>
    <col min="3346" max="3346" width="7.140625" style="32" customWidth="1"/>
    <col min="3347" max="3347" width="7.5703125" style="32" customWidth="1"/>
    <col min="3348" max="3348" width="7.85546875" style="32" customWidth="1"/>
    <col min="3349" max="3349" width="7.5703125" style="32" customWidth="1"/>
    <col min="3350" max="3350" width="6.85546875" style="32" customWidth="1"/>
    <col min="3351" max="3351" width="6.42578125" style="32" customWidth="1"/>
    <col min="3352" max="3352" width="9.140625" style="32"/>
    <col min="3353" max="3353" width="8" style="32" customWidth="1"/>
    <col min="3354" max="3354" width="9.140625" style="32"/>
    <col min="3355" max="3355" width="13" style="32" bestFit="1" customWidth="1"/>
    <col min="3356" max="3356" width="17" style="32" bestFit="1" customWidth="1"/>
    <col min="3357" max="3357" width="15.42578125" style="32" bestFit="1" customWidth="1"/>
    <col min="3358" max="3584" width="9.140625" style="32"/>
    <col min="3585" max="3585" width="4" style="32" customWidth="1"/>
    <col min="3586" max="3586" width="15.140625" style="32" customWidth="1"/>
    <col min="3587" max="3587" width="4.7109375" style="32" customWidth="1"/>
    <col min="3588" max="3588" width="4.28515625" style="32" customWidth="1"/>
    <col min="3589" max="3589" width="7.140625" style="32" customWidth="1"/>
    <col min="3590" max="3590" width="9.140625" style="32"/>
    <col min="3591" max="3591" width="5.140625" style="32" customWidth="1"/>
    <col min="3592" max="3592" width="12.7109375" style="32" customWidth="1"/>
    <col min="3593" max="3593" width="4.85546875" style="32" customWidth="1"/>
    <col min="3594" max="3594" width="5.5703125" style="32" customWidth="1"/>
    <col min="3595" max="3595" width="4.85546875" style="32" customWidth="1"/>
    <col min="3596" max="3596" width="7.28515625" style="32" customWidth="1"/>
    <col min="3597" max="3597" width="6.85546875" style="32" customWidth="1"/>
    <col min="3598" max="3599" width="7.28515625" style="32" customWidth="1"/>
    <col min="3600" max="3600" width="6.85546875" style="32" customWidth="1"/>
    <col min="3601" max="3601" width="6.7109375" style="32" customWidth="1"/>
    <col min="3602" max="3602" width="7.140625" style="32" customWidth="1"/>
    <col min="3603" max="3603" width="7.5703125" style="32" customWidth="1"/>
    <col min="3604" max="3604" width="7.85546875" style="32" customWidth="1"/>
    <col min="3605" max="3605" width="7.5703125" style="32" customWidth="1"/>
    <col min="3606" max="3606" width="6.85546875" style="32" customWidth="1"/>
    <col min="3607" max="3607" width="6.42578125" style="32" customWidth="1"/>
    <col min="3608" max="3608" width="9.140625" style="32"/>
    <col min="3609" max="3609" width="8" style="32" customWidth="1"/>
    <col min="3610" max="3610" width="9.140625" style="32"/>
    <col min="3611" max="3611" width="13" style="32" bestFit="1" customWidth="1"/>
    <col min="3612" max="3612" width="17" style="32" bestFit="1" customWidth="1"/>
    <col min="3613" max="3613" width="15.42578125" style="32" bestFit="1" customWidth="1"/>
    <col min="3614" max="3840" width="9.140625" style="32"/>
    <col min="3841" max="3841" width="4" style="32" customWidth="1"/>
    <col min="3842" max="3842" width="15.140625" style="32" customWidth="1"/>
    <col min="3843" max="3843" width="4.7109375" style="32" customWidth="1"/>
    <col min="3844" max="3844" width="4.28515625" style="32" customWidth="1"/>
    <col min="3845" max="3845" width="7.140625" style="32" customWidth="1"/>
    <col min="3846" max="3846" width="9.140625" style="32"/>
    <col min="3847" max="3847" width="5.140625" style="32" customWidth="1"/>
    <col min="3848" max="3848" width="12.7109375" style="32" customWidth="1"/>
    <col min="3849" max="3849" width="4.85546875" style="32" customWidth="1"/>
    <col min="3850" max="3850" width="5.5703125" style="32" customWidth="1"/>
    <col min="3851" max="3851" width="4.85546875" style="32" customWidth="1"/>
    <col min="3852" max="3852" width="7.28515625" style="32" customWidth="1"/>
    <col min="3853" max="3853" width="6.85546875" style="32" customWidth="1"/>
    <col min="3854" max="3855" width="7.28515625" style="32" customWidth="1"/>
    <col min="3856" max="3856" width="6.85546875" style="32" customWidth="1"/>
    <col min="3857" max="3857" width="6.7109375" style="32" customWidth="1"/>
    <col min="3858" max="3858" width="7.140625" style="32" customWidth="1"/>
    <col min="3859" max="3859" width="7.5703125" style="32" customWidth="1"/>
    <col min="3860" max="3860" width="7.85546875" style="32" customWidth="1"/>
    <col min="3861" max="3861" width="7.5703125" style="32" customWidth="1"/>
    <col min="3862" max="3862" width="6.85546875" style="32" customWidth="1"/>
    <col min="3863" max="3863" width="6.42578125" style="32" customWidth="1"/>
    <col min="3864" max="3864" width="9.140625" style="32"/>
    <col min="3865" max="3865" width="8" style="32" customWidth="1"/>
    <col min="3866" max="3866" width="9.140625" style="32"/>
    <col min="3867" max="3867" width="13" style="32" bestFit="1" customWidth="1"/>
    <col min="3868" max="3868" width="17" style="32" bestFit="1" customWidth="1"/>
    <col min="3869" max="3869" width="15.42578125" style="32" bestFit="1" customWidth="1"/>
    <col min="3870" max="4096" width="9.140625" style="32"/>
    <col min="4097" max="4097" width="4" style="32" customWidth="1"/>
    <col min="4098" max="4098" width="15.140625" style="32" customWidth="1"/>
    <col min="4099" max="4099" width="4.7109375" style="32" customWidth="1"/>
    <col min="4100" max="4100" width="4.28515625" style="32" customWidth="1"/>
    <col min="4101" max="4101" width="7.140625" style="32" customWidth="1"/>
    <col min="4102" max="4102" width="9.140625" style="32"/>
    <col min="4103" max="4103" width="5.140625" style="32" customWidth="1"/>
    <col min="4104" max="4104" width="12.7109375" style="32" customWidth="1"/>
    <col min="4105" max="4105" width="4.85546875" style="32" customWidth="1"/>
    <col min="4106" max="4106" width="5.5703125" style="32" customWidth="1"/>
    <col min="4107" max="4107" width="4.85546875" style="32" customWidth="1"/>
    <col min="4108" max="4108" width="7.28515625" style="32" customWidth="1"/>
    <col min="4109" max="4109" width="6.85546875" style="32" customWidth="1"/>
    <col min="4110" max="4111" width="7.28515625" style="32" customWidth="1"/>
    <col min="4112" max="4112" width="6.85546875" style="32" customWidth="1"/>
    <col min="4113" max="4113" width="6.7109375" style="32" customWidth="1"/>
    <col min="4114" max="4114" width="7.140625" style="32" customWidth="1"/>
    <col min="4115" max="4115" width="7.5703125" style="32" customWidth="1"/>
    <col min="4116" max="4116" width="7.85546875" style="32" customWidth="1"/>
    <col min="4117" max="4117" width="7.5703125" style="32" customWidth="1"/>
    <col min="4118" max="4118" width="6.85546875" style="32" customWidth="1"/>
    <col min="4119" max="4119" width="6.42578125" style="32" customWidth="1"/>
    <col min="4120" max="4120" width="9.140625" style="32"/>
    <col min="4121" max="4121" width="8" style="32" customWidth="1"/>
    <col min="4122" max="4122" width="9.140625" style="32"/>
    <col min="4123" max="4123" width="13" style="32" bestFit="1" customWidth="1"/>
    <col min="4124" max="4124" width="17" style="32" bestFit="1" customWidth="1"/>
    <col min="4125" max="4125" width="15.42578125" style="32" bestFit="1" customWidth="1"/>
    <col min="4126" max="4352" width="9.140625" style="32"/>
    <col min="4353" max="4353" width="4" style="32" customWidth="1"/>
    <col min="4354" max="4354" width="15.140625" style="32" customWidth="1"/>
    <col min="4355" max="4355" width="4.7109375" style="32" customWidth="1"/>
    <col min="4356" max="4356" width="4.28515625" style="32" customWidth="1"/>
    <col min="4357" max="4357" width="7.140625" style="32" customWidth="1"/>
    <col min="4358" max="4358" width="9.140625" style="32"/>
    <col min="4359" max="4359" width="5.140625" style="32" customWidth="1"/>
    <col min="4360" max="4360" width="12.7109375" style="32" customWidth="1"/>
    <col min="4361" max="4361" width="4.85546875" style="32" customWidth="1"/>
    <col min="4362" max="4362" width="5.5703125" style="32" customWidth="1"/>
    <col min="4363" max="4363" width="4.85546875" style="32" customWidth="1"/>
    <col min="4364" max="4364" width="7.28515625" style="32" customWidth="1"/>
    <col min="4365" max="4365" width="6.85546875" style="32" customWidth="1"/>
    <col min="4366" max="4367" width="7.28515625" style="32" customWidth="1"/>
    <col min="4368" max="4368" width="6.85546875" style="32" customWidth="1"/>
    <col min="4369" max="4369" width="6.7109375" style="32" customWidth="1"/>
    <col min="4370" max="4370" width="7.140625" style="32" customWidth="1"/>
    <col min="4371" max="4371" width="7.5703125" style="32" customWidth="1"/>
    <col min="4372" max="4372" width="7.85546875" style="32" customWidth="1"/>
    <col min="4373" max="4373" width="7.5703125" style="32" customWidth="1"/>
    <col min="4374" max="4374" width="6.85546875" style="32" customWidth="1"/>
    <col min="4375" max="4375" width="6.42578125" style="32" customWidth="1"/>
    <col min="4376" max="4376" width="9.140625" style="32"/>
    <col min="4377" max="4377" width="8" style="32" customWidth="1"/>
    <col min="4378" max="4378" width="9.140625" style="32"/>
    <col min="4379" max="4379" width="13" style="32" bestFit="1" customWidth="1"/>
    <col min="4380" max="4380" width="17" style="32" bestFit="1" customWidth="1"/>
    <col min="4381" max="4381" width="15.42578125" style="32" bestFit="1" customWidth="1"/>
    <col min="4382" max="4608" width="9.140625" style="32"/>
    <col min="4609" max="4609" width="4" style="32" customWidth="1"/>
    <col min="4610" max="4610" width="15.140625" style="32" customWidth="1"/>
    <col min="4611" max="4611" width="4.7109375" style="32" customWidth="1"/>
    <col min="4612" max="4612" width="4.28515625" style="32" customWidth="1"/>
    <col min="4613" max="4613" width="7.140625" style="32" customWidth="1"/>
    <col min="4614" max="4614" width="9.140625" style="32"/>
    <col min="4615" max="4615" width="5.140625" style="32" customWidth="1"/>
    <col min="4616" max="4616" width="12.7109375" style="32" customWidth="1"/>
    <col min="4617" max="4617" width="4.85546875" style="32" customWidth="1"/>
    <col min="4618" max="4618" width="5.5703125" style="32" customWidth="1"/>
    <col min="4619" max="4619" width="4.85546875" style="32" customWidth="1"/>
    <col min="4620" max="4620" width="7.28515625" style="32" customWidth="1"/>
    <col min="4621" max="4621" width="6.85546875" style="32" customWidth="1"/>
    <col min="4622" max="4623" width="7.28515625" style="32" customWidth="1"/>
    <col min="4624" max="4624" width="6.85546875" style="32" customWidth="1"/>
    <col min="4625" max="4625" width="6.7109375" style="32" customWidth="1"/>
    <col min="4626" max="4626" width="7.140625" style="32" customWidth="1"/>
    <col min="4627" max="4627" width="7.5703125" style="32" customWidth="1"/>
    <col min="4628" max="4628" width="7.85546875" style="32" customWidth="1"/>
    <col min="4629" max="4629" width="7.5703125" style="32" customWidth="1"/>
    <col min="4630" max="4630" width="6.85546875" style="32" customWidth="1"/>
    <col min="4631" max="4631" width="6.42578125" style="32" customWidth="1"/>
    <col min="4632" max="4632" width="9.140625" style="32"/>
    <col min="4633" max="4633" width="8" style="32" customWidth="1"/>
    <col min="4634" max="4634" width="9.140625" style="32"/>
    <col min="4635" max="4635" width="13" style="32" bestFit="1" customWidth="1"/>
    <col min="4636" max="4636" width="17" style="32" bestFit="1" customWidth="1"/>
    <col min="4637" max="4637" width="15.42578125" style="32" bestFit="1" customWidth="1"/>
    <col min="4638" max="4864" width="9.140625" style="32"/>
    <col min="4865" max="4865" width="4" style="32" customWidth="1"/>
    <col min="4866" max="4866" width="15.140625" style="32" customWidth="1"/>
    <col min="4867" max="4867" width="4.7109375" style="32" customWidth="1"/>
    <col min="4868" max="4868" width="4.28515625" style="32" customWidth="1"/>
    <col min="4869" max="4869" width="7.140625" style="32" customWidth="1"/>
    <col min="4870" max="4870" width="9.140625" style="32"/>
    <col min="4871" max="4871" width="5.140625" style="32" customWidth="1"/>
    <col min="4872" max="4872" width="12.7109375" style="32" customWidth="1"/>
    <col min="4873" max="4873" width="4.85546875" style="32" customWidth="1"/>
    <col min="4874" max="4874" width="5.5703125" style="32" customWidth="1"/>
    <col min="4875" max="4875" width="4.85546875" style="32" customWidth="1"/>
    <col min="4876" max="4876" width="7.28515625" style="32" customWidth="1"/>
    <col min="4877" max="4877" width="6.85546875" style="32" customWidth="1"/>
    <col min="4878" max="4879" width="7.28515625" style="32" customWidth="1"/>
    <col min="4880" max="4880" width="6.85546875" style="32" customWidth="1"/>
    <col min="4881" max="4881" width="6.7109375" style="32" customWidth="1"/>
    <col min="4882" max="4882" width="7.140625" style="32" customWidth="1"/>
    <col min="4883" max="4883" width="7.5703125" style="32" customWidth="1"/>
    <col min="4884" max="4884" width="7.85546875" style="32" customWidth="1"/>
    <col min="4885" max="4885" width="7.5703125" style="32" customWidth="1"/>
    <col min="4886" max="4886" width="6.85546875" style="32" customWidth="1"/>
    <col min="4887" max="4887" width="6.42578125" style="32" customWidth="1"/>
    <col min="4888" max="4888" width="9.140625" style="32"/>
    <col min="4889" max="4889" width="8" style="32" customWidth="1"/>
    <col min="4890" max="4890" width="9.140625" style="32"/>
    <col min="4891" max="4891" width="13" style="32" bestFit="1" customWidth="1"/>
    <col min="4892" max="4892" width="17" style="32" bestFit="1" customWidth="1"/>
    <col min="4893" max="4893" width="15.42578125" style="32" bestFit="1" customWidth="1"/>
    <col min="4894" max="5120" width="9.140625" style="32"/>
    <col min="5121" max="5121" width="4" style="32" customWidth="1"/>
    <col min="5122" max="5122" width="15.140625" style="32" customWidth="1"/>
    <col min="5123" max="5123" width="4.7109375" style="32" customWidth="1"/>
    <col min="5124" max="5124" width="4.28515625" style="32" customWidth="1"/>
    <col min="5125" max="5125" width="7.140625" style="32" customWidth="1"/>
    <col min="5126" max="5126" width="9.140625" style="32"/>
    <col min="5127" max="5127" width="5.140625" style="32" customWidth="1"/>
    <col min="5128" max="5128" width="12.7109375" style="32" customWidth="1"/>
    <col min="5129" max="5129" width="4.85546875" style="32" customWidth="1"/>
    <col min="5130" max="5130" width="5.5703125" style="32" customWidth="1"/>
    <col min="5131" max="5131" width="4.85546875" style="32" customWidth="1"/>
    <col min="5132" max="5132" width="7.28515625" style="32" customWidth="1"/>
    <col min="5133" max="5133" width="6.85546875" style="32" customWidth="1"/>
    <col min="5134" max="5135" width="7.28515625" style="32" customWidth="1"/>
    <col min="5136" max="5136" width="6.85546875" style="32" customWidth="1"/>
    <col min="5137" max="5137" width="6.7109375" style="32" customWidth="1"/>
    <col min="5138" max="5138" width="7.140625" style="32" customWidth="1"/>
    <col min="5139" max="5139" width="7.5703125" style="32" customWidth="1"/>
    <col min="5140" max="5140" width="7.85546875" style="32" customWidth="1"/>
    <col min="5141" max="5141" width="7.5703125" style="32" customWidth="1"/>
    <col min="5142" max="5142" width="6.85546875" style="32" customWidth="1"/>
    <col min="5143" max="5143" width="6.42578125" style="32" customWidth="1"/>
    <col min="5144" max="5144" width="9.140625" style="32"/>
    <col min="5145" max="5145" width="8" style="32" customWidth="1"/>
    <col min="5146" max="5146" width="9.140625" style="32"/>
    <col min="5147" max="5147" width="13" style="32" bestFit="1" customWidth="1"/>
    <col min="5148" max="5148" width="17" style="32" bestFit="1" customWidth="1"/>
    <col min="5149" max="5149" width="15.42578125" style="32" bestFit="1" customWidth="1"/>
    <col min="5150" max="5376" width="9.140625" style="32"/>
    <col min="5377" max="5377" width="4" style="32" customWidth="1"/>
    <col min="5378" max="5378" width="15.140625" style="32" customWidth="1"/>
    <col min="5379" max="5379" width="4.7109375" style="32" customWidth="1"/>
    <col min="5380" max="5380" width="4.28515625" style="32" customWidth="1"/>
    <col min="5381" max="5381" width="7.140625" style="32" customWidth="1"/>
    <col min="5382" max="5382" width="9.140625" style="32"/>
    <col min="5383" max="5383" width="5.140625" style="32" customWidth="1"/>
    <col min="5384" max="5384" width="12.7109375" style="32" customWidth="1"/>
    <col min="5385" max="5385" width="4.85546875" style="32" customWidth="1"/>
    <col min="5386" max="5386" width="5.5703125" style="32" customWidth="1"/>
    <col min="5387" max="5387" width="4.85546875" style="32" customWidth="1"/>
    <col min="5388" max="5388" width="7.28515625" style="32" customWidth="1"/>
    <col min="5389" max="5389" width="6.85546875" style="32" customWidth="1"/>
    <col min="5390" max="5391" width="7.28515625" style="32" customWidth="1"/>
    <col min="5392" max="5392" width="6.85546875" style="32" customWidth="1"/>
    <col min="5393" max="5393" width="6.7109375" style="32" customWidth="1"/>
    <col min="5394" max="5394" width="7.140625" style="32" customWidth="1"/>
    <col min="5395" max="5395" width="7.5703125" style="32" customWidth="1"/>
    <col min="5396" max="5396" width="7.85546875" style="32" customWidth="1"/>
    <col min="5397" max="5397" width="7.5703125" style="32" customWidth="1"/>
    <col min="5398" max="5398" width="6.85546875" style="32" customWidth="1"/>
    <col min="5399" max="5399" width="6.42578125" style="32" customWidth="1"/>
    <col min="5400" max="5400" width="9.140625" style="32"/>
    <col min="5401" max="5401" width="8" style="32" customWidth="1"/>
    <col min="5402" max="5402" width="9.140625" style="32"/>
    <col min="5403" max="5403" width="13" style="32" bestFit="1" customWidth="1"/>
    <col min="5404" max="5404" width="17" style="32" bestFit="1" customWidth="1"/>
    <col min="5405" max="5405" width="15.42578125" style="32" bestFit="1" customWidth="1"/>
    <col min="5406" max="5632" width="9.140625" style="32"/>
    <col min="5633" max="5633" width="4" style="32" customWidth="1"/>
    <col min="5634" max="5634" width="15.140625" style="32" customWidth="1"/>
    <col min="5635" max="5635" width="4.7109375" style="32" customWidth="1"/>
    <col min="5636" max="5636" width="4.28515625" style="32" customWidth="1"/>
    <col min="5637" max="5637" width="7.140625" style="32" customWidth="1"/>
    <col min="5638" max="5638" width="9.140625" style="32"/>
    <col min="5639" max="5639" width="5.140625" style="32" customWidth="1"/>
    <col min="5640" max="5640" width="12.7109375" style="32" customWidth="1"/>
    <col min="5641" max="5641" width="4.85546875" style="32" customWidth="1"/>
    <col min="5642" max="5642" width="5.5703125" style="32" customWidth="1"/>
    <col min="5643" max="5643" width="4.85546875" style="32" customWidth="1"/>
    <col min="5644" max="5644" width="7.28515625" style="32" customWidth="1"/>
    <col min="5645" max="5645" width="6.85546875" style="32" customWidth="1"/>
    <col min="5646" max="5647" width="7.28515625" style="32" customWidth="1"/>
    <col min="5648" max="5648" width="6.85546875" style="32" customWidth="1"/>
    <col min="5649" max="5649" width="6.7109375" style="32" customWidth="1"/>
    <col min="5650" max="5650" width="7.140625" style="32" customWidth="1"/>
    <col min="5651" max="5651" width="7.5703125" style="32" customWidth="1"/>
    <col min="5652" max="5652" width="7.85546875" style="32" customWidth="1"/>
    <col min="5653" max="5653" width="7.5703125" style="32" customWidth="1"/>
    <col min="5654" max="5654" width="6.85546875" style="32" customWidth="1"/>
    <col min="5655" max="5655" width="6.42578125" style="32" customWidth="1"/>
    <col min="5656" max="5656" width="9.140625" style="32"/>
    <col min="5657" max="5657" width="8" style="32" customWidth="1"/>
    <col min="5658" max="5658" width="9.140625" style="32"/>
    <col min="5659" max="5659" width="13" style="32" bestFit="1" customWidth="1"/>
    <col min="5660" max="5660" width="17" style="32" bestFit="1" customWidth="1"/>
    <col min="5661" max="5661" width="15.42578125" style="32" bestFit="1" customWidth="1"/>
    <col min="5662" max="5888" width="9.140625" style="32"/>
    <col min="5889" max="5889" width="4" style="32" customWidth="1"/>
    <col min="5890" max="5890" width="15.140625" style="32" customWidth="1"/>
    <col min="5891" max="5891" width="4.7109375" style="32" customWidth="1"/>
    <col min="5892" max="5892" width="4.28515625" style="32" customWidth="1"/>
    <col min="5893" max="5893" width="7.140625" style="32" customWidth="1"/>
    <col min="5894" max="5894" width="9.140625" style="32"/>
    <col min="5895" max="5895" width="5.140625" style="32" customWidth="1"/>
    <col min="5896" max="5896" width="12.7109375" style="32" customWidth="1"/>
    <col min="5897" max="5897" width="4.85546875" style="32" customWidth="1"/>
    <col min="5898" max="5898" width="5.5703125" style="32" customWidth="1"/>
    <col min="5899" max="5899" width="4.85546875" style="32" customWidth="1"/>
    <col min="5900" max="5900" width="7.28515625" style="32" customWidth="1"/>
    <col min="5901" max="5901" width="6.85546875" style="32" customWidth="1"/>
    <col min="5902" max="5903" width="7.28515625" style="32" customWidth="1"/>
    <col min="5904" max="5904" width="6.85546875" style="32" customWidth="1"/>
    <col min="5905" max="5905" width="6.7109375" style="32" customWidth="1"/>
    <col min="5906" max="5906" width="7.140625" style="32" customWidth="1"/>
    <col min="5907" max="5907" width="7.5703125" style="32" customWidth="1"/>
    <col min="5908" max="5908" width="7.85546875" style="32" customWidth="1"/>
    <col min="5909" max="5909" width="7.5703125" style="32" customWidth="1"/>
    <col min="5910" max="5910" width="6.85546875" style="32" customWidth="1"/>
    <col min="5911" max="5911" width="6.42578125" style="32" customWidth="1"/>
    <col min="5912" max="5912" width="9.140625" style="32"/>
    <col min="5913" max="5913" width="8" style="32" customWidth="1"/>
    <col min="5914" max="5914" width="9.140625" style="32"/>
    <col min="5915" max="5915" width="13" style="32" bestFit="1" customWidth="1"/>
    <col min="5916" max="5916" width="17" style="32" bestFit="1" customWidth="1"/>
    <col min="5917" max="5917" width="15.42578125" style="32" bestFit="1" customWidth="1"/>
    <col min="5918" max="6144" width="9.140625" style="32"/>
    <col min="6145" max="6145" width="4" style="32" customWidth="1"/>
    <col min="6146" max="6146" width="15.140625" style="32" customWidth="1"/>
    <col min="6147" max="6147" width="4.7109375" style="32" customWidth="1"/>
    <col min="6148" max="6148" width="4.28515625" style="32" customWidth="1"/>
    <col min="6149" max="6149" width="7.140625" style="32" customWidth="1"/>
    <col min="6150" max="6150" width="9.140625" style="32"/>
    <col min="6151" max="6151" width="5.140625" style="32" customWidth="1"/>
    <col min="6152" max="6152" width="12.7109375" style="32" customWidth="1"/>
    <col min="6153" max="6153" width="4.85546875" style="32" customWidth="1"/>
    <col min="6154" max="6154" width="5.5703125" style="32" customWidth="1"/>
    <col min="6155" max="6155" width="4.85546875" style="32" customWidth="1"/>
    <col min="6156" max="6156" width="7.28515625" style="32" customWidth="1"/>
    <col min="6157" max="6157" width="6.85546875" style="32" customWidth="1"/>
    <col min="6158" max="6159" width="7.28515625" style="32" customWidth="1"/>
    <col min="6160" max="6160" width="6.85546875" style="32" customWidth="1"/>
    <col min="6161" max="6161" width="6.7109375" style="32" customWidth="1"/>
    <col min="6162" max="6162" width="7.140625" style="32" customWidth="1"/>
    <col min="6163" max="6163" width="7.5703125" style="32" customWidth="1"/>
    <col min="6164" max="6164" width="7.85546875" style="32" customWidth="1"/>
    <col min="6165" max="6165" width="7.5703125" style="32" customWidth="1"/>
    <col min="6166" max="6166" width="6.85546875" style="32" customWidth="1"/>
    <col min="6167" max="6167" width="6.42578125" style="32" customWidth="1"/>
    <col min="6168" max="6168" width="9.140625" style="32"/>
    <col min="6169" max="6169" width="8" style="32" customWidth="1"/>
    <col min="6170" max="6170" width="9.140625" style="32"/>
    <col min="6171" max="6171" width="13" style="32" bestFit="1" customWidth="1"/>
    <col min="6172" max="6172" width="17" style="32" bestFit="1" customWidth="1"/>
    <col min="6173" max="6173" width="15.42578125" style="32" bestFit="1" customWidth="1"/>
    <col min="6174" max="6400" width="9.140625" style="32"/>
    <col min="6401" max="6401" width="4" style="32" customWidth="1"/>
    <col min="6402" max="6402" width="15.140625" style="32" customWidth="1"/>
    <col min="6403" max="6403" width="4.7109375" style="32" customWidth="1"/>
    <col min="6404" max="6404" width="4.28515625" style="32" customWidth="1"/>
    <col min="6405" max="6405" width="7.140625" style="32" customWidth="1"/>
    <col min="6406" max="6406" width="9.140625" style="32"/>
    <col min="6407" max="6407" width="5.140625" style="32" customWidth="1"/>
    <col min="6408" max="6408" width="12.7109375" style="32" customWidth="1"/>
    <col min="6409" max="6409" width="4.85546875" style="32" customWidth="1"/>
    <col min="6410" max="6410" width="5.5703125" style="32" customWidth="1"/>
    <col min="6411" max="6411" width="4.85546875" style="32" customWidth="1"/>
    <col min="6412" max="6412" width="7.28515625" style="32" customWidth="1"/>
    <col min="6413" max="6413" width="6.85546875" style="32" customWidth="1"/>
    <col min="6414" max="6415" width="7.28515625" style="32" customWidth="1"/>
    <col min="6416" max="6416" width="6.85546875" style="32" customWidth="1"/>
    <col min="6417" max="6417" width="6.7109375" style="32" customWidth="1"/>
    <col min="6418" max="6418" width="7.140625" style="32" customWidth="1"/>
    <col min="6419" max="6419" width="7.5703125" style="32" customWidth="1"/>
    <col min="6420" max="6420" width="7.85546875" style="32" customWidth="1"/>
    <col min="6421" max="6421" width="7.5703125" style="32" customWidth="1"/>
    <col min="6422" max="6422" width="6.85546875" style="32" customWidth="1"/>
    <col min="6423" max="6423" width="6.42578125" style="32" customWidth="1"/>
    <col min="6424" max="6424" width="9.140625" style="32"/>
    <col min="6425" max="6425" width="8" style="32" customWidth="1"/>
    <col min="6426" max="6426" width="9.140625" style="32"/>
    <col min="6427" max="6427" width="13" style="32" bestFit="1" customWidth="1"/>
    <col min="6428" max="6428" width="17" style="32" bestFit="1" customWidth="1"/>
    <col min="6429" max="6429" width="15.42578125" style="32" bestFit="1" customWidth="1"/>
    <col min="6430" max="6656" width="9.140625" style="32"/>
    <col min="6657" max="6657" width="4" style="32" customWidth="1"/>
    <col min="6658" max="6658" width="15.140625" style="32" customWidth="1"/>
    <col min="6659" max="6659" width="4.7109375" style="32" customWidth="1"/>
    <col min="6660" max="6660" width="4.28515625" style="32" customWidth="1"/>
    <col min="6661" max="6661" width="7.140625" style="32" customWidth="1"/>
    <col min="6662" max="6662" width="9.140625" style="32"/>
    <col min="6663" max="6663" width="5.140625" style="32" customWidth="1"/>
    <col min="6664" max="6664" width="12.7109375" style="32" customWidth="1"/>
    <col min="6665" max="6665" width="4.85546875" style="32" customWidth="1"/>
    <col min="6666" max="6666" width="5.5703125" style="32" customWidth="1"/>
    <col min="6667" max="6667" width="4.85546875" style="32" customWidth="1"/>
    <col min="6668" max="6668" width="7.28515625" style="32" customWidth="1"/>
    <col min="6669" max="6669" width="6.85546875" style="32" customWidth="1"/>
    <col min="6670" max="6671" width="7.28515625" style="32" customWidth="1"/>
    <col min="6672" max="6672" width="6.85546875" style="32" customWidth="1"/>
    <col min="6673" max="6673" width="6.7109375" style="32" customWidth="1"/>
    <col min="6674" max="6674" width="7.140625" style="32" customWidth="1"/>
    <col min="6675" max="6675" width="7.5703125" style="32" customWidth="1"/>
    <col min="6676" max="6676" width="7.85546875" style="32" customWidth="1"/>
    <col min="6677" max="6677" width="7.5703125" style="32" customWidth="1"/>
    <col min="6678" max="6678" width="6.85546875" style="32" customWidth="1"/>
    <col min="6679" max="6679" width="6.42578125" style="32" customWidth="1"/>
    <col min="6680" max="6680" width="9.140625" style="32"/>
    <col min="6681" max="6681" width="8" style="32" customWidth="1"/>
    <col min="6682" max="6682" width="9.140625" style="32"/>
    <col min="6683" max="6683" width="13" style="32" bestFit="1" customWidth="1"/>
    <col min="6684" max="6684" width="17" style="32" bestFit="1" customWidth="1"/>
    <col min="6685" max="6685" width="15.42578125" style="32" bestFit="1" customWidth="1"/>
    <col min="6686" max="6912" width="9.140625" style="32"/>
    <col min="6913" max="6913" width="4" style="32" customWidth="1"/>
    <col min="6914" max="6914" width="15.140625" style="32" customWidth="1"/>
    <col min="6915" max="6915" width="4.7109375" style="32" customWidth="1"/>
    <col min="6916" max="6916" width="4.28515625" style="32" customWidth="1"/>
    <col min="6917" max="6917" width="7.140625" style="32" customWidth="1"/>
    <col min="6918" max="6918" width="9.140625" style="32"/>
    <col min="6919" max="6919" width="5.140625" style="32" customWidth="1"/>
    <col min="6920" max="6920" width="12.7109375" style="32" customWidth="1"/>
    <col min="6921" max="6921" width="4.85546875" style="32" customWidth="1"/>
    <col min="6922" max="6922" width="5.5703125" style="32" customWidth="1"/>
    <col min="6923" max="6923" width="4.85546875" style="32" customWidth="1"/>
    <col min="6924" max="6924" width="7.28515625" style="32" customWidth="1"/>
    <col min="6925" max="6925" width="6.85546875" style="32" customWidth="1"/>
    <col min="6926" max="6927" width="7.28515625" style="32" customWidth="1"/>
    <col min="6928" max="6928" width="6.85546875" style="32" customWidth="1"/>
    <col min="6929" max="6929" width="6.7109375" style="32" customWidth="1"/>
    <col min="6930" max="6930" width="7.140625" style="32" customWidth="1"/>
    <col min="6931" max="6931" width="7.5703125" style="32" customWidth="1"/>
    <col min="6932" max="6932" width="7.85546875" style="32" customWidth="1"/>
    <col min="6933" max="6933" width="7.5703125" style="32" customWidth="1"/>
    <col min="6934" max="6934" width="6.85546875" style="32" customWidth="1"/>
    <col min="6935" max="6935" width="6.42578125" style="32" customWidth="1"/>
    <col min="6936" max="6936" width="9.140625" style="32"/>
    <col min="6937" max="6937" width="8" style="32" customWidth="1"/>
    <col min="6938" max="6938" width="9.140625" style="32"/>
    <col min="6939" max="6939" width="13" style="32" bestFit="1" customWidth="1"/>
    <col min="6940" max="6940" width="17" style="32" bestFit="1" customWidth="1"/>
    <col min="6941" max="6941" width="15.42578125" style="32" bestFit="1" customWidth="1"/>
    <col min="6942" max="7168" width="9.140625" style="32"/>
    <col min="7169" max="7169" width="4" style="32" customWidth="1"/>
    <col min="7170" max="7170" width="15.140625" style="32" customWidth="1"/>
    <col min="7171" max="7171" width="4.7109375" style="32" customWidth="1"/>
    <col min="7172" max="7172" width="4.28515625" style="32" customWidth="1"/>
    <col min="7173" max="7173" width="7.140625" style="32" customWidth="1"/>
    <col min="7174" max="7174" width="9.140625" style="32"/>
    <col min="7175" max="7175" width="5.140625" style="32" customWidth="1"/>
    <col min="7176" max="7176" width="12.7109375" style="32" customWidth="1"/>
    <col min="7177" max="7177" width="4.85546875" style="32" customWidth="1"/>
    <col min="7178" max="7178" width="5.5703125" style="32" customWidth="1"/>
    <col min="7179" max="7179" width="4.85546875" style="32" customWidth="1"/>
    <col min="7180" max="7180" width="7.28515625" style="32" customWidth="1"/>
    <col min="7181" max="7181" width="6.85546875" style="32" customWidth="1"/>
    <col min="7182" max="7183" width="7.28515625" style="32" customWidth="1"/>
    <col min="7184" max="7184" width="6.85546875" style="32" customWidth="1"/>
    <col min="7185" max="7185" width="6.7109375" style="32" customWidth="1"/>
    <col min="7186" max="7186" width="7.140625" style="32" customWidth="1"/>
    <col min="7187" max="7187" width="7.5703125" style="32" customWidth="1"/>
    <col min="7188" max="7188" width="7.85546875" style="32" customWidth="1"/>
    <col min="7189" max="7189" width="7.5703125" style="32" customWidth="1"/>
    <col min="7190" max="7190" width="6.85546875" style="32" customWidth="1"/>
    <col min="7191" max="7191" width="6.42578125" style="32" customWidth="1"/>
    <col min="7192" max="7192" width="9.140625" style="32"/>
    <col min="7193" max="7193" width="8" style="32" customWidth="1"/>
    <col min="7194" max="7194" width="9.140625" style="32"/>
    <col min="7195" max="7195" width="13" style="32" bestFit="1" customWidth="1"/>
    <col min="7196" max="7196" width="17" style="32" bestFit="1" customWidth="1"/>
    <col min="7197" max="7197" width="15.42578125" style="32" bestFit="1" customWidth="1"/>
    <col min="7198" max="7424" width="9.140625" style="32"/>
    <col min="7425" max="7425" width="4" style="32" customWidth="1"/>
    <col min="7426" max="7426" width="15.140625" style="32" customWidth="1"/>
    <col min="7427" max="7427" width="4.7109375" style="32" customWidth="1"/>
    <col min="7428" max="7428" width="4.28515625" style="32" customWidth="1"/>
    <col min="7429" max="7429" width="7.140625" style="32" customWidth="1"/>
    <col min="7430" max="7430" width="9.140625" style="32"/>
    <col min="7431" max="7431" width="5.140625" style="32" customWidth="1"/>
    <col min="7432" max="7432" width="12.7109375" style="32" customWidth="1"/>
    <col min="7433" max="7433" width="4.85546875" style="32" customWidth="1"/>
    <col min="7434" max="7434" width="5.5703125" style="32" customWidth="1"/>
    <col min="7435" max="7435" width="4.85546875" style="32" customWidth="1"/>
    <col min="7436" max="7436" width="7.28515625" style="32" customWidth="1"/>
    <col min="7437" max="7437" width="6.85546875" style="32" customWidth="1"/>
    <col min="7438" max="7439" width="7.28515625" style="32" customWidth="1"/>
    <col min="7440" max="7440" width="6.85546875" style="32" customWidth="1"/>
    <col min="7441" max="7441" width="6.7109375" style="32" customWidth="1"/>
    <col min="7442" max="7442" width="7.140625" style="32" customWidth="1"/>
    <col min="7443" max="7443" width="7.5703125" style="32" customWidth="1"/>
    <col min="7444" max="7444" width="7.85546875" style="32" customWidth="1"/>
    <col min="7445" max="7445" width="7.5703125" style="32" customWidth="1"/>
    <col min="7446" max="7446" width="6.85546875" style="32" customWidth="1"/>
    <col min="7447" max="7447" width="6.42578125" style="32" customWidth="1"/>
    <col min="7448" max="7448" width="9.140625" style="32"/>
    <col min="7449" max="7449" width="8" style="32" customWidth="1"/>
    <col min="7450" max="7450" width="9.140625" style="32"/>
    <col min="7451" max="7451" width="13" style="32" bestFit="1" customWidth="1"/>
    <col min="7452" max="7452" width="17" style="32" bestFit="1" customWidth="1"/>
    <col min="7453" max="7453" width="15.42578125" style="32" bestFit="1" customWidth="1"/>
    <col min="7454" max="7680" width="9.140625" style="32"/>
    <col min="7681" max="7681" width="4" style="32" customWidth="1"/>
    <col min="7682" max="7682" width="15.140625" style="32" customWidth="1"/>
    <col min="7683" max="7683" width="4.7109375" style="32" customWidth="1"/>
    <col min="7684" max="7684" width="4.28515625" style="32" customWidth="1"/>
    <col min="7685" max="7685" width="7.140625" style="32" customWidth="1"/>
    <col min="7686" max="7686" width="9.140625" style="32"/>
    <col min="7687" max="7687" width="5.140625" style="32" customWidth="1"/>
    <col min="7688" max="7688" width="12.7109375" style="32" customWidth="1"/>
    <col min="7689" max="7689" width="4.85546875" style="32" customWidth="1"/>
    <col min="7690" max="7690" width="5.5703125" style="32" customWidth="1"/>
    <col min="7691" max="7691" width="4.85546875" style="32" customWidth="1"/>
    <col min="7692" max="7692" width="7.28515625" style="32" customWidth="1"/>
    <col min="7693" max="7693" width="6.85546875" style="32" customWidth="1"/>
    <col min="7694" max="7695" width="7.28515625" style="32" customWidth="1"/>
    <col min="7696" max="7696" width="6.85546875" style="32" customWidth="1"/>
    <col min="7697" max="7697" width="6.7109375" style="32" customWidth="1"/>
    <col min="7698" max="7698" width="7.140625" style="32" customWidth="1"/>
    <col min="7699" max="7699" width="7.5703125" style="32" customWidth="1"/>
    <col min="7700" max="7700" width="7.85546875" style="32" customWidth="1"/>
    <col min="7701" max="7701" width="7.5703125" style="32" customWidth="1"/>
    <col min="7702" max="7702" width="6.85546875" style="32" customWidth="1"/>
    <col min="7703" max="7703" width="6.42578125" style="32" customWidth="1"/>
    <col min="7704" max="7704" width="9.140625" style="32"/>
    <col min="7705" max="7705" width="8" style="32" customWidth="1"/>
    <col min="7706" max="7706" width="9.140625" style="32"/>
    <col min="7707" max="7707" width="13" style="32" bestFit="1" customWidth="1"/>
    <col min="7708" max="7708" width="17" style="32" bestFit="1" customWidth="1"/>
    <col min="7709" max="7709" width="15.42578125" style="32" bestFit="1" customWidth="1"/>
    <col min="7710" max="7936" width="9.140625" style="32"/>
    <col min="7937" max="7937" width="4" style="32" customWidth="1"/>
    <col min="7938" max="7938" width="15.140625" style="32" customWidth="1"/>
    <col min="7939" max="7939" width="4.7109375" style="32" customWidth="1"/>
    <col min="7940" max="7940" width="4.28515625" style="32" customWidth="1"/>
    <col min="7941" max="7941" width="7.140625" style="32" customWidth="1"/>
    <col min="7942" max="7942" width="9.140625" style="32"/>
    <col min="7943" max="7943" width="5.140625" style="32" customWidth="1"/>
    <col min="7944" max="7944" width="12.7109375" style="32" customWidth="1"/>
    <col min="7945" max="7945" width="4.85546875" style="32" customWidth="1"/>
    <col min="7946" max="7946" width="5.5703125" style="32" customWidth="1"/>
    <col min="7947" max="7947" width="4.85546875" style="32" customWidth="1"/>
    <col min="7948" max="7948" width="7.28515625" style="32" customWidth="1"/>
    <col min="7949" max="7949" width="6.85546875" style="32" customWidth="1"/>
    <col min="7950" max="7951" width="7.28515625" style="32" customWidth="1"/>
    <col min="7952" max="7952" width="6.85546875" style="32" customWidth="1"/>
    <col min="7953" max="7953" width="6.7109375" style="32" customWidth="1"/>
    <col min="7954" max="7954" width="7.140625" style="32" customWidth="1"/>
    <col min="7955" max="7955" width="7.5703125" style="32" customWidth="1"/>
    <col min="7956" max="7956" width="7.85546875" style="32" customWidth="1"/>
    <col min="7957" max="7957" width="7.5703125" style="32" customWidth="1"/>
    <col min="7958" max="7958" width="6.85546875" style="32" customWidth="1"/>
    <col min="7959" max="7959" width="6.42578125" style="32" customWidth="1"/>
    <col min="7960" max="7960" width="9.140625" style="32"/>
    <col min="7961" max="7961" width="8" style="32" customWidth="1"/>
    <col min="7962" max="7962" width="9.140625" style="32"/>
    <col min="7963" max="7963" width="13" style="32" bestFit="1" customWidth="1"/>
    <col min="7964" max="7964" width="17" style="32" bestFit="1" customWidth="1"/>
    <col min="7965" max="7965" width="15.42578125" style="32" bestFit="1" customWidth="1"/>
    <col min="7966" max="8192" width="9.140625" style="32"/>
    <col min="8193" max="8193" width="4" style="32" customWidth="1"/>
    <col min="8194" max="8194" width="15.140625" style="32" customWidth="1"/>
    <col min="8195" max="8195" width="4.7109375" style="32" customWidth="1"/>
    <col min="8196" max="8196" width="4.28515625" style="32" customWidth="1"/>
    <col min="8197" max="8197" width="7.140625" style="32" customWidth="1"/>
    <col min="8198" max="8198" width="9.140625" style="32"/>
    <col min="8199" max="8199" width="5.140625" style="32" customWidth="1"/>
    <col min="8200" max="8200" width="12.7109375" style="32" customWidth="1"/>
    <col min="8201" max="8201" width="4.85546875" style="32" customWidth="1"/>
    <col min="8202" max="8202" width="5.5703125" style="32" customWidth="1"/>
    <col min="8203" max="8203" width="4.85546875" style="32" customWidth="1"/>
    <col min="8204" max="8204" width="7.28515625" style="32" customWidth="1"/>
    <col min="8205" max="8205" width="6.85546875" style="32" customWidth="1"/>
    <col min="8206" max="8207" width="7.28515625" style="32" customWidth="1"/>
    <col min="8208" max="8208" width="6.85546875" style="32" customWidth="1"/>
    <col min="8209" max="8209" width="6.7109375" style="32" customWidth="1"/>
    <col min="8210" max="8210" width="7.140625" style="32" customWidth="1"/>
    <col min="8211" max="8211" width="7.5703125" style="32" customWidth="1"/>
    <col min="8212" max="8212" width="7.85546875" style="32" customWidth="1"/>
    <col min="8213" max="8213" width="7.5703125" style="32" customWidth="1"/>
    <col min="8214" max="8214" width="6.85546875" style="32" customWidth="1"/>
    <col min="8215" max="8215" width="6.42578125" style="32" customWidth="1"/>
    <col min="8216" max="8216" width="9.140625" style="32"/>
    <col min="8217" max="8217" width="8" style="32" customWidth="1"/>
    <col min="8218" max="8218" width="9.140625" style="32"/>
    <col min="8219" max="8219" width="13" style="32" bestFit="1" customWidth="1"/>
    <col min="8220" max="8220" width="17" style="32" bestFit="1" customWidth="1"/>
    <col min="8221" max="8221" width="15.42578125" style="32" bestFit="1" customWidth="1"/>
    <col min="8222" max="8448" width="9.140625" style="32"/>
    <col min="8449" max="8449" width="4" style="32" customWidth="1"/>
    <col min="8450" max="8450" width="15.140625" style="32" customWidth="1"/>
    <col min="8451" max="8451" width="4.7109375" style="32" customWidth="1"/>
    <col min="8452" max="8452" width="4.28515625" style="32" customWidth="1"/>
    <col min="8453" max="8453" width="7.140625" style="32" customWidth="1"/>
    <col min="8454" max="8454" width="9.140625" style="32"/>
    <col min="8455" max="8455" width="5.140625" style="32" customWidth="1"/>
    <col min="8456" max="8456" width="12.7109375" style="32" customWidth="1"/>
    <col min="8457" max="8457" width="4.85546875" style="32" customWidth="1"/>
    <col min="8458" max="8458" width="5.5703125" style="32" customWidth="1"/>
    <col min="8459" max="8459" width="4.85546875" style="32" customWidth="1"/>
    <col min="8460" max="8460" width="7.28515625" style="32" customWidth="1"/>
    <col min="8461" max="8461" width="6.85546875" style="32" customWidth="1"/>
    <col min="8462" max="8463" width="7.28515625" style="32" customWidth="1"/>
    <col min="8464" max="8464" width="6.85546875" style="32" customWidth="1"/>
    <col min="8465" max="8465" width="6.7109375" style="32" customWidth="1"/>
    <col min="8466" max="8466" width="7.140625" style="32" customWidth="1"/>
    <col min="8467" max="8467" width="7.5703125" style="32" customWidth="1"/>
    <col min="8468" max="8468" width="7.85546875" style="32" customWidth="1"/>
    <col min="8469" max="8469" width="7.5703125" style="32" customWidth="1"/>
    <col min="8470" max="8470" width="6.85546875" style="32" customWidth="1"/>
    <col min="8471" max="8471" width="6.42578125" style="32" customWidth="1"/>
    <col min="8472" max="8472" width="9.140625" style="32"/>
    <col min="8473" max="8473" width="8" style="32" customWidth="1"/>
    <col min="8474" max="8474" width="9.140625" style="32"/>
    <col min="8475" max="8475" width="13" style="32" bestFit="1" customWidth="1"/>
    <col min="8476" max="8476" width="17" style="32" bestFit="1" customWidth="1"/>
    <col min="8477" max="8477" width="15.42578125" style="32" bestFit="1" customWidth="1"/>
    <col min="8478" max="8704" width="9.140625" style="32"/>
    <col min="8705" max="8705" width="4" style="32" customWidth="1"/>
    <col min="8706" max="8706" width="15.140625" style="32" customWidth="1"/>
    <col min="8707" max="8707" width="4.7109375" style="32" customWidth="1"/>
    <col min="8708" max="8708" width="4.28515625" style="32" customWidth="1"/>
    <col min="8709" max="8709" width="7.140625" style="32" customWidth="1"/>
    <col min="8710" max="8710" width="9.140625" style="32"/>
    <col min="8711" max="8711" width="5.140625" style="32" customWidth="1"/>
    <col min="8712" max="8712" width="12.7109375" style="32" customWidth="1"/>
    <col min="8713" max="8713" width="4.85546875" style="32" customWidth="1"/>
    <col min="8714" max="8714" width="5.5703125" style="32" customWidth="1"/>
    <col min="8715" max="8715" width="4.85546875" style="32" customWidth="1"/>
    <col min="8716" max="8716" width="7.28515625" style="32" customWidth="1"/>
    <col min="8717" max="8717" width="6.85546875" style="32" customWidth="1"/>
    <col min="8718" max="8719" width="7.28515625" style="32" customWidth="1"/>
    <col min="8720" max="8720" width="6.85546875" style="32" customWidth="1"/>
    <col min="8721" max="8721" width="6.7109375" style="32" customWidth="1"/>
    <col min="8722" max="8722" width="7.140625" style="32" customWidth="1"/>
    <col min="8723" max="8723" width="7.5703125" style="32" customWidth="1"/>
    <col min="8724" max="8724" width="7.85546875" style="32" customWidth="1"/>
    <col min="8725" max="8725" width="7.5703125" style="32" customWidth="1"/>
    <col min="8726" max="8726" width="6.85546875" style="32" customWidth="1"/>
    <col min="8727" max="8727" width="6.42578125" style="32" customWidth="1"/>
    <col min="8728" max="8728" width="9.140625" style="32"/>
    <col min="8729" max="8729" width="8" style="32" customWidth="1"/>
    <col min="8730" max="8730" width="9.140625" style="32"/>
    <col min="8731" max="8731" width="13" style="32" bestFit="1" customWidth="1"/>
    <col min="8732" max="8732" width="17" style="32" bestFit="1" customWidth="1"/>
    <col min="8733" max="8733" width="15.42578125" style="32" bestFit="1" customWidth="1"/>
    <col min="8734" max="8960" width="9.140625" style="32"/>
    <col min="8961" max="8961" width="4" style="32" customWidth="1"/>
    <col min="8962" max="8962" width="15.140625" style="32" customWidth="1"/>
    <col min="8963" max="8963" width="4.7109375" style="32" customWidth="1"/>
    <col min="8964" max="8964" width="4.28515625" style="32" customWidth="1"/>
    <col min="8965" max="8965" width="7.140625" style="32" customWidth="1"/>
    <col min="8966" max="8966" width="9.140625" style="32"/>
    <col min="8967" max="8967" width="5.140625" style="32" customWidth="1"/>
    <col min="8968" max="8968" width="12.7109375" style="32" customWidth="1"/>
    <col min="8969" max="8969" width="4.85546875" style="32" customWidth="1"/>
    <col min="8970" max="8970" width="5.5703125" style="32" customWidth="1"/>
    <col min="8971" max="8971" width="4.85546875" style="32" customWidth="1"/>
    <col min="8972" max="8972" width="7.28515625" style="32" customWidth="1"/>
    <col min="8973" max="8973" width="6.85546875" style="32" customWidth="1"/>
    <col min="8974" max="8975" width="7.28515625" style="32" customWidth="1"/>
    <col min="8976" max="8976" width="6.85546875" style="32" customWidth="1"/>
    <col min="8977" max="8977" width="6.7109375" style="32" customWidth="1"/>
    <col min="8978" max="8978" width="7.140625" style="32" customWidth="1"/>
    <col min="8979" max="8979" width="7.5703125" style="32" customWidth="1"/>
    <col min="8980" max="8980" width="7.85546875" style="32" customWidth="1"/>
    <col min="8981" max="8981" width="7.5703125" style="32" customWidth="1"/>
    <col min="8982" max="8982" width="6.85546875" style="32" customWidth="1"/>
    <col min="8983" max="8983" width="6.42578125" style="32" customWidth="1"/>
    <col min="8984" max="8984" width="9.140625" style="32"/>
    <col min="8985" max="8985" width="8" style="32" customWidth="1"/>
    <col min="8986" max="8986" width="9.140625" style="32"/>
    <col min="8987" max="8987" width="13" style="32" bestFit="1" customWidth="1"/>
    <col min="8988" max="8988" width="17" style="32" bestFit="1" customWidth="1"/>
    <col min="8989" max="8989" width="15.42578125" style="32" bestFit="1" customWidth="1"/>
    <col min="8990" max="9216" width="9.140625" style="32"/>
    <col min="9217" max="9217" width="4" style="32" customWidth="1"/>
    <col min="9218" max="9218" width="15.140625" style="32" customWidth="1"/>
    <col min="9219" max="9219" width="4.7109375" style="32" customWidth="1"/>
    <col min="9220" max="9220" width="4.28515625" style="32" customWidth="1"/>
    <col min="9221" max="9221" width="7.140625" style="32" customWidth="1"/>
    <col min="9222" max="9222" width="9.140625" style="32"/>
    <col min="9223" max="9223" width="5.140625" style="32" customWidth="1"/>
    <col min="9224" max="9224" width="12.7109375" style="32" customWidth="1"/>
    <col min="9225" max="9225" width="4.85546875" style="32" customWidth="1"/>
    <col min="9226" max="9226" width="5.5703125" style="32" customWidth="1"/>
    <col min="9227" max="9227" width="4.85546875" style="32" customWidth="1"/>
    <col min="9228" max="9228" width="7.28515625" style="32" customWidth="1"/>
    <col min="9229" max="9229" width="6.85546875" style="32" customWidth="1"/>
    <col min="9230" max="9231" width="7.28515625" style="32" customWidth="1"/>
    <col min="9232" max="9232" width="6.85546875" style="32" customWidth="1"/>
    <col min="9233" max="9233" width="6.7109375" style="32" customWidth="1"/>
    <col min="9234" max="9234" width="7.140625" style="32" customWidth="1"/>
    <col min="9235" max="9235" width="7.5703125" style="32" customWidth="1"/>
    <col min="9236" max="9236" width="7.85546875" style="32" customWidth="1"/>
    <col min="9237" max="9237" width="7.5703125" style="32" customWidth="1"/>
    <col min="9238" max="9238" width="6.85546875" style="32" customWidth="1"/>
    <col min="9239" max="9239" width="6.42578125" style="32" customWidth="1"/>
    <col min="9240" max="9240" width="9.140625" style="32"/>
    <col min="9241" max="9241" width="8" style="32" customWidth="1"/>
    <col min="9242" max="9242" width="9.140625" style="32"/>
    <col min="9243" max="9243" width="13" style="32" bestFit="1" customWidth="1"/>
    <col min="9244" max="9244" width="17" style="32" bestFit="1" customWidth="1"/>
    <col min="9245" max="9245" width="15.42578125" style="32" bestFit="1" customWidth="1"/>
    <col min="9246" max="9472" width="9.140625" style="32"/>
    <col min="9473" max="9473" width="4" style="32" customWidth="1"/>
    <col min="9474" max="9474" width="15.140625" style="32" customWidth="1"/>
    <col min="9475" max="9475" width="4.7109375" style="32" customWidth="1"/>
    <col min="9476" max="9476" width="4.28515625" style="32" customWidth="1"/>
    <col min="9477" max="9477" width="7.140625" style="32" customWidth="1"/>
    <col min="9478" max="9478" width="9.140625" style="32"/>
    <col min="9479" max="9479" width="5.140625" style="32" customWidth="1"/>
    <col min="9480" max="9480" width="12.7109375" style="32" customWidth="1"/>
    <col min="9481" max="9481" width="4.85546875" style="32" customWidth="1"/>
    <col min="9482" max="9482" width="5.5703125" style="32" customWidth="1"/>
    <col min="9483" max="9483" width="4.85546875" style="32" customWidth="1"/>
    <col min="9484" max="9484" width="7.28515625" style="32" customWidth="1"/>
    <col min="9485" max="9485" width="6.85546875" style="32" customWidth="1"/>
    <col min="9486" max="9487" width="7.28515625" style="32" customWidth="1"/>
    <col min="9488" max="9488" width="6.85546875" style="32" customWidth="1"/>
    <col min="9489" max="9489" width="6.7109375" style="32" customWidth="1"/>
    <col min="9490" max="9490" width="7.140625" style="32" customWidth="1"/>
    <col min="9491" max="9491" width="7.5703125" style="32" customWidth="1"/>
    <col min="9492" max="9492" width="7.85546875" style="32" customWidth="1"/>
    <col min="9493" max="9493" width="7.5703125" style="32" customWidth="1"/>
    <col min="9494" max="9494" width="6.85546875" style="32" customWidth="1"/>
    <col min="9495" max="9495" width="6.42578125" style="32" customWidth="1"/>
    <col min="9496" max="9496" width="9.140625" style="32"/>
    <col min="9497" max="9497" width="8" style="32" customWidth="1"/>
    <col min="9498" max="9498" width="9.140625" style="32"/>
    <col min="9499" max="9499" width="13" style="32" bestFit="1" customWidth="1"/>
    <col min="9500" max="9500" width="17" style="32" bestFit="1" customWidth="1"/>
    <col min="9501" max="9501" width="15.42578125" style="32" bestFit="1" customWidth="1"/>
    <col min="9502" max="9728" width="9.140625" style="32"/>
    <col min="9729" max="9729" width="4" style="32" customWidth="1"/>
    <col min="9730" max="9730" width="15.140625" style="32" customWidth="1"/>
    <col min="9731" max="9731" width="4.7109375" style="32" customWidth="1"/>
    <col min="9732" max="9732" width="4.28515625" style="32" customWidth="1"/>
    <col min="9733" max="9733" width="7.140625" style="32" customWidth="1"/>
    <col min="9734" max="9734" width="9.140625" style="32"/>
    <col min="9735" max="9735" width="5.140625" style="32" customWidth="1"/>
    <col min="9736" max="9736" width="12.7109375" style="32" customWidth="1"/>
    <col min="9737" max="9737" width="4.85546875" style="32" customWidth="1"/>
    <col min="9738" max="9738" width="5.5703125" style="32" customWidth="1"/>
    <col min="9739" max="9739" width="4.85546875" style="32" customWidth="1"/>
    <col min="9740" max="9740" width="7.28515625" style="32" customWidth="1"/>
    <col min="9741" max="9741" width="6.85546875" style="32" customWidth="1"/>
    <col min="9742" max="9743" width="7.28515625" style="32" customWidth="1"/>
    <col min="9744" max="9744" width="6.85546875" style="32" customWidth="1"/>
    <col min="9745" max="9745" width="6.7109375" style="32" customWidth="1"/>
    <col min="9746" max="9746" width="7.140625" style="32" customWidth="1"/>
    <col min="9747" max="9747" width="7.5703125" style="32" customWidth="1"/>
    <col min="9748" max="9748" width="7.85546875" style="32" customWidth="1"/>
    <col min="9749" max="9749" width="7.5703125" style="32" customWidth="1"/>
    <col min="9750" max="9750" width="6.85546875" style="32" customWidth="1"/>
    <col min="9751" max="9751" width="6.42578125" style="32" customWidth="1"/>
    <col min="9752" max="9752" width="9.140625" style="32"/>
    <col min="9753" max="9753" width="8" style="32" customWidth="1"/>
    <col min="9754" max="9754" width="9.140625" style="32"/>
    <col min="9755" max="9755" width="13" style="32" bestFit="1" customWidth="1"/>
    <col min="9756" max="9756" width="17" style="32" bestFit="1" customWidth="1"/>
    <col min="9757" max="9757" width="15.42578125" style="32" bestFit="1" customWidth="1"/>
    <col min="9758" max="9984" width="9.140625" style="32"/>
    <col min="9985" max="9985" width="4" style="32" customWidth="1"/>
    <col min="9986" max="9986" width="15.140625" style="32" customWidth="1"/>
    <col min="9987" max="9987" width="4.7109375" style="32" customWidth="1"/>
    <col min="9988" max="9988" width="4.28515625" style="32" customWidth="1"/>
    <col min="9989" max="9989" width="7.140625" style="32" customWidth="1"/>
    <col min="9990" max="9990" width="9.140625" style="32"/>
    <col min="9991" max="9991" width="5.140625" style="32" customWidth="1"/>
    <col min="9992" max="9992" width="12.7109375" style="32" customWidth="1"/>
    <col min="9993" max="9993" width="4.85546875" style="32" customWidth="1"/>
    <col min="9994" max="9994" width="5.5703125" style="32" customWidth="1"/>
    <col min="9995" max="9995" width="4.85546875" style="32" customWidth="1"/>
    <col min="9996" max="9996" width="7.28515625" style="32" customWidth="1"/>
    <col min="9997" max="9997" width="6.85546875" style="32" customWidth="1"/>
    <col min="9998" max="9999" width="7.28515625" style="32" customWidth="1"/>
    <col min="10000" max="10000" width="6.85546875" style="32" customWidth="1"/>
    <col min="10001" max="10001" width="6.7109375" style="32" customWidth="1"/>
    <col min="10002" max="10002" width="7.140625" style="32" customWidth="1"/>
    <col min="10003" max="10003" width="7.5703125" style="32" customWidth="1"/>
    <col min="10004" max="10004" width="7.85546875" style="32" customWidth="1"/>
    <col min="10005" max="10005" width="7.5703125" style="32" customWidth="1"/>
    <col min="10006" max="10006" width="6.85546875" style="32" customWidth="1"/>
    <col min="10007" max="10007" width="6.42578125" style="32" customWidth="1"/>
    <col min="10008" max="10008" width="9.140625" style="32"/>
    <col min="10009" max="10009" width="8" style="32" customWidth="1"/>
    <col min="10010" max="10010" width="9.140625" style="32"/>
    <col min="10011" max="10011" width="13" style="32" bestFit="1" customWidth="1"/>
    <col min="10012" max="10012" width="17" style="32" bestFit="1" customWidth="1"/>
    <col min="10013" max="10013" width="15.42578125" style="32" bestFit="1" customWidth="1"/>
    <col min="10014" max="10240" width="9.140625" style="32"/>
    <col min="10241" max="10241" width="4" style="32" customWidth="1"/>
    <col min="10242" max="10242" width="15.140625" style="32" customWidth="1"/>
    <col min="10243" max="10243" width="4.7109375" style="32" customWidth="1"/>
    <col min="10244" max="10244" width="4.28515625" style="32" customWidth="1"/>
    <col min="10245" max="10245" width="7.140625" style="32" customWidth="1"/>
    <col min="10246" max="10246" width="9.140625" style="32"/>
    <col min="10247" max="10247" width="5.140625" style="32" customWidth="1"/>
    <col min="10248" max="10248" width="12.7109375" style="32" customWidth="1"/>
    <col min="10249" max="10249" width="4.85546875" style="32" customWidth="1"/>
    <col min="10250" max="10250" width="5.5703125" style="32" customWidth="1"/>
    <col min="10251" max="10251" width="4.85546875" style="32" customWidth="1"/>
    <col min="10252" max="10252" width="7.28515625" style="32" customWidth="1"/>
    <col min="10253" max="10253" width="6.85546875" style="32" customWidth="1"/>
    <col min="10254" max="10255" width="7.28515625" style="32" customWidth="1"/>
    <col min="10256" max="10256" width="6.85546875" style="32" customWidth="1"/>
    <col min="10257" max="10257" width="6.7109375" style="32" customWidth="1"/>
    <col min="10258" max="10258" width="7.140625" style="32" customWidth="1"/>
    <col min="10259" max="10259" width="7.5703125" style="32" customWidth="1"/>
    <col min="10260" max="10260" width="7.85546875" style="32" customWidth="1"/>
    <col min="10261" max="10261" width="7.5703125" style="32" customWidth="1"/>
    <col min="10262" max="10262" width="6.85546875" style="32" customWidth="1"/>
    <col min="10263" max="10263" width="6.42578125" style="32" customWidth="1"/>
    <col min="10264" max="10264" width="9.140625" style="32"/>
    <col min="10265" max="10265" width="8" style="32" customWidth="1"/>
    <col min="10266" max="10266" width="9.140625" style="32"/>
    <col min="10267" max="10267" width="13" style="32" bestFit="1" customWidth="1"/>
    <col min="10268" max="10268" width="17" style="32" bestFit="1" customWidth="1"/>
    <col min="10269" max="10269" width="15.42578125" style="32" bestFit="1" customWidth="1"/>
    <col min="10270" max="10496" width="9.140625" style="32"/>
    <col min="10497" max="10497" width="4" style="32" customWidth="1"/>
    <col min="10498" max="10498" width="15.140625" style="32" customWidth="1"/>
    <col min="10499" max="10499" width="4.7109375" style="32" customWidth="1"/>
    <col min="10500" max="10500" width="4.28515625" style="32" customWidth="1"/>
    <col min="10501" max="10501" width="7.140625" style="32" customWidth="1"/>
    <col min="10502" max="10502" width="9.140625" style="32"/>
    <col min="10503" max="10503" width="5.140625" style="32" customWidth="1"/>
    <col min="10504" max="10504" width="12.7109375" style="32" customWidth="1"/>
    <col min="10505" max="10505" width="4.85546875" style="32" customWidth="1"/>
    <col min="10506" max="10506" width="5.5703125" style="32" customWidth="1"/>
    <col min="10507" max="10507" width="4.85546875" style="32" customWidth="1"/>
    <col min="10508" max="10508" width="7.28515625" style="32" customWidth="1"/>
    <col min="10509" max="10509" width="6.85546875" style="32" customWidth="1"/>
    <col min="10510" max="10511" width="7.28515625" style="32" customWidth="1"/>
    <col min="10512" max="10512" width="6.85546875" style="32" customWidth="1"/>
    <col min="10513" max="10513" width="6.7109375" style="32" customWidth="1"/>
    <col min="10514" max="10514" width="7.140625" style="32" customWidth="1"/>
    <col min="10515" max="10515" width="7.5703125" style="32" customWidth="1"/>
    <col min="10516" max="10516" width="7.85546875" style="32" customWidth="1"/>
    <col min="10517" max="10517" width="7.5703125" style="32" customWidth="1"/>
    <col min="10518" max="10518" width="6.85546875" style="32" customWidth="1"/>
    <col min="10519" max="10519" width="6.42578125" style="32" customWidth="1"/>
    <col min="10520" max="10520" width="9.140625" style="32"/>
    <col min="10521" max="10521" width="8" style="32" customWidth="1"/>
    <col min="10522" max="10522" width="9.140625" style="32"/>
    <col min="10523" max="10523" width="13" style="32" bestFit="1" customWidth="1"/>
    <col min="10524" max="10524" width="17" style="32" bestFit="1" customWidth="1"/>
    <col min="10525" max="10525" width="15.42578125" style="32" bestFit="1" customWidth="1"/>
    <col min="10526" max="10752" width="9.140625" style="32"/>
    <col min="10753" max="10753" width="4" style="32" customWidth="1"/>
    <col min="10754" max="10754" width="15.140625" style="32" customWidth="1"/>
    <col min="10755" max="10755" width="4.7109375" style="32" customWidth="1"/>
    <col min="10756" max="10756" width="4.28515625" style="32" customWidth="1"/>
    <col min="10757" max="10757" width="7.140625" style="32" customWidth="1"/>
    <col min="10758" max="10758" width="9.140625" style="32"/>
    <col min="10759" max="10759" width="5.140625" style="32" customWidth="1"/>
    <col min="10760" max="10760" width="12.7109375" style="32" customWidth="1"/>
    <col min="10761" max="10761" width="4.85546875" style="32" customWidth="1"/>
    <col min="10762" max="10762" width="5.5703125" style="32" customWidth="1"/>
    <col min="10763" max="10763" width="4.85546875" style="32" customWidth="1"/>
    <col min="10764" max="10764" width="7.28515625" style="32" customWidth="1"/>
    <col min="10765" max="10765" width="6.85546875" style="32" customWidth="1"/>
    <col min="10766" max="10767" width="7.28515625" style="32" customWidth="1"/>
    <col min="10768" max="10768" width="6.85546875" style="32" customWidth="1"/>
    <col min="10769" max="10769" width="6.7109375" style="32" customWidth="1"/>
    <col min="10770" max="10770" width="7.140625" style="32" customWidth="1"/>
    <col min="10771" max="10771" width="7.5703125" style="32" customWidth="1"/>
    <col min="10772" max="10772" width="7.85546875" style="32" customWidth="1"/>
    <col min="10773" max="10773" width="7.5703125" style="32" customWidth="1"/>
    <col min="10774" max="10774" width="6.85546875" style="32" customWidth="1"/>
    <col min="10775" max="10775" width="6.42578125" style="32" customWidth="1"/>
    <col min="10776" max="10776" width="9.140625" style="32"/>
    <col min="10777" max="10777" width="8" style="32" customWidth="1"/>
    <col min="10778" max="10778" width="9.140625" style="32"/>
    <col min="10779" max="10779" width="13" style="32" bestFit="1" customWidth="1"/>
    <col min="10780" max="10780" width="17" style="32" bestFit="1" customWidth="1"/>
    <col min="10781" max="10781" width="15.42578125" style="32" bestFit="1" customWidth="1"/>
    <col min="10782" max="11008" width="9.140625" style="32"/>
    <col min="11009" max="11009" width="4" style="32" customWidth="1"/>
    <col min="11010" max="11010" width="15.140625" style="32" customWidth="1"/>
    <col min="11011" max="11011" width="4.7109375" style="32" customWidth="1"/>
    <col min="11012" max="11012" width="4.28515625" style="32" customWidth="1"/>
    <col min="11013" max="11013" width="7.140625" style="32" customWidth="1"/>
    <col min="11014" max="11014" width="9.140625" style="32"/>
    <col min="11015" max="11015" width="5.140625" style="32" customWidth="1"/>
    <col min="11016" max="11016" width="12.7109375" style="32" customWidth="1"/>
    <col min="11017" max="11017" width="4.85546875" style="32" customWidth="1"/>
    <col min="11018" max="11018" width="5.5703125" style="32" customWidth="1"/>
    <col min="11019" max="11019" width="4.85546875" style="32" customWidth="1"/>
    <col min="11020" max="11020" width="7.28515625" style="32" customWidth="1"/>
    <col min="11021" max="11021" width="6.85546875" style="32" customWidth="1"/>
    <col min="11022" max="11023" width="7.28515625" style="32" customWidth="1"/>
    <col min="11024" max="11024" width="6.85546875" style="32" customWidth="1"/>
    <col min="11025" max="11025" width="6.7109375" style="32" customWidth="1"/>
    <col min="11026" max="11026" width="7.140625" style="32" customWidth="1"/>
    <col min="11027" max="11027" width="7.5703125" style="32" customWidth="1"/>
    <col min="11028" max="11028" width="7.85546875" style="32" customWidth="1"/>
    <col min="11029" max="11029" width="7.5703125" style="32" customWidth="1"/>
    <col min="11030" max="11030" width="6.85546875" style="32" customWidth="1"/>
    <col min="11031" max="11031" width="6.42578125" style="32" customWidth="1"/>
    <col min="11032" max="11032" width="9.140625" style="32"/>
    <col min="11033" max="11033" width="8" style="32" customWidth="1"/>
    <col min="11034" max="11034" width="9.140625" style="32"/>
    <col min="11035" max="11035" width="13" style="32" bestFit="1" customWidth="1"/>
    <col min="11036" max="11036" width="17" style="32" bestFit="1" customWidth="1"/>
    <col min="11037" max="11037" width="15.42578125" style="32" bestFit="1" customWidth="1"/>
    <col min="11038" max="11264" width="9.140625" style="32"/>
    <col min="11265" max="11265" width="4" style="32" customWidth="1"/>
    <col min="11266" max="11266" width="15.140625" style="32" customWidth="1"/>
    <col min="11267" max="11267" width="4.7109375" style="32" customWidth="1"/>
    <col min="11268" max="11268" width="4.28515625" style="32" customWidth="1"/>
    <col min="11269" max="11269" width="7.140625" style="32" customWidth="1"/>
    <col min="11270" max="11270" width="9.140625" style="32"/>
    <col min="11271" max="11271" width="5.140625" style="32" customWidth="1"/>
    <col min="11272" max="11272" width="12.7109375" style="32" customWidth="1"/>
    <col min="11273" max="11273" width="4.85546875" style="32" customWidth="1"/>
    <col min="11274" max="11274" width="5.5703125" style="32" customWidth="1"/>
    <col min="11275" max="11275" width="4.85546875" style="32" customWidth="1"/>
    <col min="11276" max="11276" width="7.28515625" style="32" customWidth="1"/>
    <col min="11277" max="11277" width="6.85546875" style="32" customWidth="1"/>
    <col min="11278" max="11279" width="7.28515625" style="32" customWidth="1"/>
    <col min="11280" max="11280" width="6.85546875" style="32" customWidth="1"/>
    <col min="11281" max="11281" width="6.7109375" style="32" customWidth="1"/>
    <col min="11282" max="11282" width="7.140625" style="32" customWidth="1"/>
    <col min="11283" max="11283" width="7.5703125" style="32" customWidth="1"/>
    <col min="11284" max="11284" width="7.85546875" style="32" customWidth="1"/>
    <col min="11285" max="11285" width="7.5703125" style="32" customWidth="1"/>
    <col min="11286" max="11286" width="6.85546875" style="32" customWidth="1"/>
    <col min="11287" max="11287" width="6.42578125" style="32" customWidth="1"/>
    <col min="11288" max="11288" width="9.140625" style="32"/>
    <col min="11289" max="11289" width="8" style="32" customWidth="1"/>
    <col min="11290" max="11290" width="9.140625" style="32"/>
    <col min="11291" max="11291" width="13" style="32" bestFit="1" customWidth="1"/>
    <col min="11292" max="11292" width="17" style="32" bestFit="1" customWidth="1"/>
    <col min="11293" max="11293" width="15.42578125" style="32" bestFit="1" customWidth="1"/>
    <col min="11294" max="11520" width="9.140625" style="32"/>
    <col min="11521" max="11521" width="4" style="32" customWidth="1"/>
    <col min="11522" max="11522" width="15.140625" style="32" customWidth="1"/>
    <col min="11523" max="11523" width="4.7109375" style="32" customWidth="1"/>
    <col min="11524" max="11524" width="4.28515625" style="32" customWidth="1"/>
    <col min="11525" max="11525" width="7.140625" style="32" customWidth="1"/>
    <col min="11526" max="11526" width="9.140625" style="32"/>
    <col min="11527" max="11527" width="5.140625" style="32" customWidth="1"/>
    <col min="11528" max="11528" width="12.7109375" style="32" customWidth="1"/>
    <col min="11529" max="11529" width="4.85546875" style="32" customWidth="1"/>
    <col min="11530" max="11530" width="5.5703125" style="32" customWidth="1"/>
    <col min="11531" max="11531" width="4.85546875" style="32" customWidth="1"/>
    <col min="11532" max="11532" width="7.28515625" style="32" customWidth="1"/>
    <col min="11533" max="11533" width="6.85546875" style="32" customWidth="1"/>
    <col min="11534" max="11535" width="7.28515625" style="32" customWidth="1"/>
    <col min="11536" max="11536" width="6.85546875" style="32" customWidth="1"/>
    <col min="11537" max="11537" width="6.7109375" style="32" customWidth="1"/>
    <col min="11538" max="11538" width="7.140625" style="32" customWidth="1"/>
    <col min="11539" max="11539" width="7.5703125" style="32" customWidth="1"/>
    <col min="11540" max="11540" width="7.85546875" style="32" customWidth="1"/>
    <col min="11541" max="11541" width="7.5703125" style="32" customWidth="1"/>
    <col min="11542" max="11542" width="6.85546875" style="32" customWidth="1"/>
    <col min="11543" max="11543" width="6.42578125" style="32" customWidth="1"/>
    <col min="11544" max="11544" width="9.140625" style="32"/>
    <col min="11545" max="11545" width="8" style="32" customWidth="1"/>
    <col min="11546" max="11546" width="9.140625" style="32"/>
    <col min="11547" max="11547" width="13" style="32" bestFit="1" customWidth="1"/>
    <col min="11548" max="11548" width="17" style="32" bestFit="1" customWidth="1"/>
    <col min="11549" max="11549" width="15.42578125" style="32" bestFit="1" customWidth="1"/>
    <col min="11550" max="11776" width="9.140625" style="32"/>
    <col min="11777" max="11777" width="4" style="32" customWidth="1"/>
    <col min="11778" max="11778" width="15.140625" style="32" customWidth="1"/>
    <col min="11779" max="11779" width="4.7109375" style="32" customWidth="1"/>
    <col min="11780" max="11780" width="4.28515625" style="32" customWidth="1"/>
    <col min="11781" max="11781" width="7.140625" style="32" customWidth="1"/>
    <col min="11782" max="11782" width="9.140625" style="32"/>
    <col min="11783" max="11783" width="5.140625" style="32" customWidth="1"/>
    <col min="11784" max="11784" width="12.7109375" style="32" customWidth="1"/>
    <col min="11785" max="11785" width="4.85546875" style="32" customWidth="1"/>
    <col min="11786" max="11786" width="5.5703125" style="32" customWidth="1"/>
    <col min="11787" max="11787" width="4.85546875" style="32" customWidth="1"/>
    <col min="11788" max="11788" width="7.28515625" style="32" customWidth="1"/>
    <col min="11789" max="11789" width="6.85546875" style="32" customWidth="1"/>
    <col min="11790" max="11791" width="7.28515625" style="32" customWidth="1"/>
    <col min="11792" max="11792" width="6.85546875" style="32" customWidth="1"/>
    <col min="11793" max="11793" width="6.7109375" style="32" customWidth="1"/>
    <col min="11794" max="11794" width="7.140625" style="32" customWidth="1"/>
    <col min="11795" max="11795" width="7.5703125" style="32" customWidth="1"/>
    <col min="11796" max="11796" width="7.85546875" style="32" customWidth="1"/>
    <col min="11797" max="11797" width="7.5703125" style="32" customWidth="1"/>
    <col min="11798" max="11798" width="6.85546875" style="32" customWidth="1"/>
    <col min="11799" max="11799" width="6.42578125" style="32" customWidth="1"/>
    <col min="11800" max="11800" width="9.140625" style="32"/>
    <col min="11801" max="11801" width="8" style="32" customWidth="1"/>
    <col min="11802" max="11802" width="9.140625" style="32"/>
    <col min="11803" max="11803" width="13" style="32" bestFit="1" customWidth="1"/>
    <col min="11804" max="11804" width="17" style="32" bestFit="1" customWidth="1"/>
    <col min="11805" max="11805" width="15.42578125" style="32" bestFit="1" customWidth="1"/>
    <col min="11806" max="12032" width="9.140625" style="32"/>
    <col min="12033" max="12033" width="4" style="32" customWidth="1"/>
    <col min="12034" max="12034" width="15.140625" style="32" customWidth="1"/>
    <col min="12035" max="12035" width="4.7109375" style="32" customWidth="1"/>
    <col min="12036" max="12036" width="4.28515625" style="32" customWidth="1"/>
    <col min="12037" max="12037" width="7.140625" style="32" customWidth="1"/>
    <col min="12038" max="12038" width="9.140625" style="32"/>
    <col min="12039" max="12039" width="5.140625" style="32" customWidth="1"/>
    <col min="12040" max="12040" width="12.7109375" style="32" customWidth="1"/>
    <col min="12041" max="12041" width="4.85546875" style="32" customWidth="1"/>
    <col min="12042" max="12042" width="5.5703125" style="32" customWidth="1"/>
    <col min="12043" max="12043" width="4.85546875" style="32" customWidth="1"/>
    <col min="12044" max="12044" width="7.28515625" style="32" customWidth="1"/>
    <col min="12045" max="12045" width="6.85546875" style="32" customWidth="1"/>
    <col min="12046" max="12047" width="7.28515625" style="32" customWidth="1"/>
    <col min="12048" max="12048" width="6.85546875" style="32" customWidth="1"/>
    <col min="12049" max="12049" width="6.7109375" style="32" customWidth="1"/>
    <col min="12050" max="12050" width="7.140625" style="32" customWidth="1"/>
    <col min="12051" max="12051" width="7.5703125" style="32" customWidth="1"/>
    <col min="12052" max="12052" width="7.85546875" style="32" customWidth="1"/>
    <col min="12053" max="12053" width="7.5703125" style="32" customWidth="1"/>
    <col min="12054" max="12054" width="6.85546875" style="32" customWidth="1"/>
    <col min="12055" max="12055" width="6.42578125" style="32" customWidth="1"/>
    <col min="12056" max="12056" width="9.140625" style="32"/>
    <col min="12057" max="12057" width="8" style="32" customWidth="1"/>
    <col min="12058" max="12058" width="9.140625" style="32"/>
    <col min="12059" max="12059" width="13" style="32" bestFit="1" customWidth="1"/>
    <col min="12060" max="12060" width="17" style="32" bestFit="1" customWidth="1"/>
    <col min="12061" max="12061" width="15.42578125" style="32" bestFit="1" customWidth="1"/>
    <col min="12062" max="12288" width="9.140625" style="32"/>
    <col min="12289" max="12289" width="4" style="32" customWidth="1"/>
    <col min="12290" max="12290" width="15.140625" style="32" customWidth="1"/>
    <col min="12291" max="12291" width="4.7109375" style="32" customWidth="1"/>
    <col min="12292" max="12292" width="4.28515625" style="32" customWidth="1"/>
    <col min="12293" max="12293" width="7.140625" style="32" customWidth="1"/>
    <col min="12294" max="12294" width="9.140625" style="32"/>
    <col min="12295" max="12295" width="5.140625" style="32" customWidth="1"/>
    <col min="12296" max="12296" width="12.7109375" style="32" customWidth="1"/>
    <col min="12297" max="12297" width="4.85546875" style="32" customWidth="1"/>
    <col min="12298" max="12298" width="5.5703125" style="32" customWidth="1"/>
    <col min="12299" max="12299" width="4.85546875" style="32" customWidth="1"/>
    <col min="12300" max="12300" width="7.28515625" style="32" customWidth="1"/>
    <col min="12301" max="12301" width="6.85546875" style="32" customWidth="1"/>
    <col min="12302" max="12303" width="7.28515625" style="32" customWidth="1"/>
    <col min="12304" max="12304" width="6.85546875" style="32" customWidth="1"/>
    <col min="12305" max="12305" width="6.7109375" style="32" customWidth="1"/>
    <col min="12306" max="12306" width="7.140625" style="32" customWidth="1"/>
    <col min="12307" max="12307" width="7.5703125" style="32" customWidth="1"/>
    <col min="12308" max="12308" width="7.85546875" style="32" customWidth="1"/>
    <col min="12309" max="12309" width="7.5703125" style="32" customWidth="1"/>
    <col min="12310" max="12310" width="6.85546875" style="32" customWidth="1"/>
    <col min="12311" max="12311" width="6.42578125" style="32" customWidth="1"/>
    <col min="12312" max="12312" width="9.140625" style="32"/>
    <col min="12313" max="12313" width="8" style="32" customWidth="1"/>
    <col min="12314" max="12314" width="9.140625" style="32"/>
    <col min="12315" max="12315" width="13" style="32" bestFit="1" customWidth="1"/>
    <col min="12316" max="12316" width="17" style="32" bestFit="1" customWidth="1"/>
    <col min="12317" max="12317" width="15.42578125" style="32" bestFit="1" customWidth="1"/>
    <col min="12318" max="12544" width="9.140625" style="32"/>
    <col min="12545" max="12545" width="4" style="32" customWidth="1"/>
    <col min="12546" max="12546" width="15.140625" style="32" customWidth="1"/>
    <col min="12547" max="12547" width="4.7109375" style="32" customWidth="1"/>
    <col min="12548" max="12548" width="4.28515625" style="32" customWidth="1"/>
    <col min="12549" max="12549" width="7.140625" style="32" customWidth="1"/>
    <col min="12550" max="12550" width="9.140625" style="32"/>
    <col min="12551" max="12551" width="5.140625" style="32" customWidth="1"/>
    <col min="12552" max="12552" width="12.7109375" style="32" customWidth="1"/>
    <col min="12553" max="12553" width="4.85546875" style="32" customWidth="1"/>
    <col min="12554" max="12554" width="5.5703125" style="32" customWidth="1"/>
    <col min="12555" max="12555" width="4.85546875" style="32" customWidth="1"/>
    <col min="12556" max="12556" width="7.28515625" style="32" customWidth="1"/>
    <col min="12557" max="12557" width="6.85546875" style="32" customWidth="1"/>
    <col min="12558" max="12559" width="7.28515625" style="32" customWidth="1"/>
    <col min="12560" max="12560" width="6.85546875" style="32" customWidth="1"/>
    <col min="12561" max="12561" width="6.7109375" style="32" customWidth="1"/>
    <col min="12562" max="12562" width="7.140625" style="32" customWidth="1"/>
    <col min="12563" max="12563" width="7.5703125" style="32" customWidth="1"/>
    <col min="12564" max="12564" width="7.85546875" style="32" customWidth="1"/>
    <col min="12565" max="12565" width="7.5703125" style="32" customWidth="1"/>
    <col min="12566" max="12566" width="6.85546875" style="32" customWidth="1"/>
    <col min="12567" max="12567" width="6.42578125" style="32" customWidth="1"/>
    <col min="12568" max="12568" width="9.140625" style="32"/>
    <col min="12569" max="12569" width="8" style="32" customWidth="1"/>
    <col min="12570" max="12570" width="9.140625" style="32"/>
    <col min="12571" max="12571" width="13" style="32" bestFit="1" customWidth="1"/>
    <col min="12572" max="12572" width="17" style="32" bestFit="1" customWidth="1"/>
    <col min="12573" max="12573" width="15.42578125" style="32" bestFit="1" customWidth="1"/>
    <col min="12574" max="12800" width="9.140625" style="32"/>
    <col min="12801" max="12801" width="4" style="32" customWidth="1"/>
    <col min="12802" max="12802" width="15.140625" style="32" customWidth="1"/>
    <col min="12803" max="12803" width="4.7109375" style="32" customWidth="1"/>
    <col min="12804" max="12804" width="4.28515625" style="32" customWidth="1"/>
    <col min="12805" max="12805" width="7.140625" style="32" customWidth="1"/>
    <col min="12806" max="12806" width="9.140625" style="32"/>
    <col min="12807" max="12807" width="5.140625" style="32" customWidth="1"/>
    <col min="12808" max="12808" width="12.7109375" style="32" customWidth="1"/>
    <col min="12809" max="12809" width="4.85546875" style="32" customWidth="1"/>
    <col min="12810" max="12810" width="5.5703125" style="32" customWidth="1"/>
    <col min="12811" max="12811" width="4.85546875" style="32" customWidth="1"/>
    <col min="12812" max="12812" width="7.28515625" style="32" customWidth="1"/>
    <col min="12813" max="12813" width="6.85546875" style="32" customWidth="1"/>
    <col min="12814" max="12815" width="7.28515625" style="32" customWidth="1"/>
    <col min="12816" max="12816" width="6.85546875" style="32" customWidth="1"/>
    <col min="12817" max="12817" width="6.7109375" style="32" customWidth="1"/>
    <col min="12818" max="12818" width="7.140625" style="32" customWidth="1"/>
    <col min="12819" max="12819" width="7.5703125" style="32" customWidth="1"/>
    <col min="12820" max="12820" width="7.85546875" style="32" customWidth="1"/>
    <col min="12821" max="12821" width="7.5703125" style="32" customWidth="1"/>
    <col min="12822" max="12822" width="6.85546875" style="32" customWidth="1"/>
    <col min="12823" max="12823" width="6.42578125" style="32" customWidth="1"/>
    <col min="12824" max="12824" width="9.140625" style="32"/>
    <col min="12825" max="12825" width="8" style="32" customWidth="1"/>
    <col min="12826" max="12826" width="9.140625" style="32"/>
    <col min="12827" max="12827" width="13" style="32" bestFit="1" customWidth="1"/>
    <col min="12828" max="12828" width="17" style="32" bestFit="1" customWidth="1"/>
    <col min="12829" max="12829" width="15.42578125" style="32" bestFit="1" customWidth="1"/>
    <col min="12830" max="13056" width="9.140625" style="32"/>
    <col min="13057" max="13057" width="4" style="32" customWidth="1"/>
    <col min="13058" max="13058" width="15.140625" style="32" customWidth="1"/>
    <col min="13059" max="13059" width="4.7109375" style="32" customWidth="1"/>
    <col min="13060" max="13060" width="4.28515625" style="32" customWidth="1"/>
    <col min="13061" max="13061" width="7.140625" style="32" customWidth="1"/>
    <col min="13062" max="13062" width="9.140625" style="32"/>
    <col min="13063" max="13063" width="5.140625" style="32" customWidth="1"/>
    <col min="13064" max="13064" width="12.7109375" style="32" customWidth="1"/>
    <col min="13065" max="13065" width="4.85546875" style="32" customWidth="1"/>
    <col min="13066" max="13066" width="5.5703125" style="32" customWidth="1"/>
    <col min="13067" max="13067" width="4.85546875" style="32" customWidth="1"/>
    <col min="13068" max="13068" width="7.28515625" style="32" customWidth="1"/>
    <col min="13069" max="13069" width="6.85546875" style="32" customWidth="1"/>
    <col min="13070" max="13071" width="7.28515625" style="32" customWidth="1"/>
    <col min="13072" max="13072" width="6.85546875" style="32" customWidth="1"/>
    <col min="13073" max="13073" width="6.7109375" style="32" customWidth="1"/>
    <col min="13074" max="13074" width="7.140625" style="32" customWidth="1"/>
    <col min="13075" max="13075" width="7.5703125" style="32" customWidth="1"/>
    <col min="13076" max="13076" width="7.85546875" style="32" customWidth="1"/>
    <col min="13077" max="13077" width="7.5703125" style="32" customWidth="1"/>
    <col min="13078" max="13078" width="6.85546875" style="32" customWidth="1"/>
    <col min="13079" max="13079" width="6.42578125" style="32" customWidth="1"/>
    <col min="13080" max="13080" width="9.140625" style="32"/>
    <col min="13081" max="13081" width="8" style="32" customWidth="1"/>
    <col min="13082" max="13082" width="9.140625" style="32"/>
    <col min="13083" max="13083" width="13" style="32" bestFit="1" customWidth="1"/>
    <col min="13084" max="13084" width="17" style="32" bestFit="1" customWidth="1"/>
    <col min="13085" max="13085" width="15.42578125" style="32" bestFit="1" customWidth="1"/>
    <col min="13086" max="13312" width="9.140625" style="32"/>
    <col min="13313" max="13313" width="4" style="32" customWidth="1"/>
    <col min="13314" max="13314" width="15.140625" style="32" customWidth="1"/>
    <col min="13315" max="13315" width="4.7109375" style="32" customWidth="1"/>
    <col min="13316" max="13316" width="4.28515625" style="32" customWidth="1"/>
    <col min="13317" max="13317" width="7.140625" style="32" customWidth="1"/>
    <col min="13318" max="13318" width="9.140625" style="32"/>
    <col min="13319" max="13319" width="5.140625" style="32" customWidth="1"/>
    <col min="13320" max="13320" width="12.7109375" style="32" customWidth="1"/>
    <col min="13321" max="13321" width="4.85546875" style="32" customWidth="1"/>
    <col min="13322" max="13322" width="5.5703125" style="32" customWidth="1"/>
    <col min="13323" max="13323" width="4.85546875" style="32" customWidth="1"/>
    <col min="13324" max="13324" width="7.28515625" style="32" customWidth="1"/>
    <col min="13325" max="13325" width="6.85546875" style="32" customWidth="1"/>
    <col min="13326" max="13327" width="7.28515625" style="32" customWidth="1"/>
    <col min="13328" max="13328" width="6.85546875" style="32" customWidth="1"/>
    <col min="13329" max="13329" width="6.7109375" style="32" customWidth="1"/>
    <col min="13330" max="13330" width="7.140625" style="32" customWidth="1"/>
    <col min="13331" max="13331" width="7.5703125" style="32" customWidth="1"/>
    <col min="13332" max="13332" width="7.85546875" style="32" customWidth="1"/>
    <col min="13333" max="13333" width="7.5703125" style="32" customWidth="1"/>
    <col min="13334" max="13334" width="6.85546875" style="32" customWidth="1"/>
    <col min="13335" max="13335" width="6.42578125" style="32" customWidth="1"/>
    <col min="13336" max="13336" width="9.140625" style="32"/>
    <col min="13337" max="13337" width="8" style="32" customWidth="1"/>
    <col min="13338" max="13338" width="9.140625" style="32"/>
    <col min="13339" max="13339" width="13" style="32" bestFit="1" customWidth="1"/>
    <col min="13340" max="13340" width="17" style="32" bestFit="1" customWidth="1"/>
    <col min="13341" max="13341" width="15.42578125" style="32" bestFit="1" customWidth="1"/>
    <col min="13342" max="13568" width="9.140625" style="32"/>
    <col min="13569" max="13569" width="4" style="32" customWidth="1"/>
    <col min="13570" max="13570" width="15.140625" style="32" customWidth="1"/>
    <col min="13571" max="13571" width="4.7109375" style="32" customWidth="1"/>
    <col min="13572" max="13572" width="4.28515625" style="32" customWidth="1"/>
    <col min="13573" max="13573" width="7.140625" style="32" customWidth="1"/>
    <col min="13574" max="13574" width="9.140625" style="32"/>
    <col min="13575" max="13575" width="5.140625" style="32" customWidth="1"/>
    <col min="13576" max="13576" width="12.7109375" style="32" customWidth="1"/>
    <col min="13577" max="13577" width="4.85546875" style="32" customWidth="1"/>
    <col min="13578" max="13578" width="5.5703125" style="32" customWidth="1"/>
    <col min="13579" max="13579" width="4.85546875" style="32" customWidth="1"/>
    <col min="13580" max="13580" width="7.28515625" style="32" customWidth="1"/>
    <col min="13581" max="13581" width="6.85546875" style="32" customWidth="1"/>
    <col min="13582" max="13583" width="7.28515625" style="32" customWidth="1"/>
    <col min="13584" max="13584" width="6.85546875" style="32" customWidth="1"/>
    <col min="13585" max="13585" width="6.7109375" style="32" customWidth="1"/>
    <col min="13586" max="13586" width="7.140625" style="32" customWidth="1"/>
    <col min="13587" max="13587" width="7.5703125" style="32" customWidth="1"/>
    <col min="13588" max="13588" width="7.85546875" style="32" customWidth="1"/>
    <col min="13589" max="13589" width="7.5703125" style="32" customWidth="1"/>
    <col min="13590" max="13590" width="6.85546875" style="32" customWidth="1"/>
    <col min="13591" max="13591" width="6.42578125" style="32" customWidth="1"/>
    <col min="13592" max="13592" width="9.140625" style="32"/>
    <col min="13593" max="13593" width="8" style="32" customWidth="1"/>
    <col min="13594" max="13594" width="9.140625" style="32"/>
    <col min="13595" max="13595" width="13" style="32" bestFit="1" customWidth="1"/>
    <col min="13596" max="13596" width="17" style="32" bestFit="1" customWidth="1"/>
    <col min="13597" max="13597" width="15.42578125" style="32" bestFit="1" customWidth="1"/>
    <col min="13598" max="13824" width="9.140625" style="32"/>
    <col min="13825" max="13825" width="4" style="32" customWidth="1"/>
    <col min="13826" max="13826" width="15.140625" style="32" customWidth="1"/>
    <col min="13827" max="13827" width="4.7109375" style="32" customWidth="1"/>
    <col min="13828" max="13828" width="4.28515625" style="32" customWidth="1"/>
    <col min="13829" max="13829" width="7.140625" style="32" customWidth="1"/>
    <col min="13830" max="13830" width="9.140625" style="32"/>
    <col min="13831" max="13831" width="5.140625" style="32" customWidth="1"/>
    <col min="13832" max="13832" width="12.7109375" style="32" customWidth="1"/>
    <col min="13833" max="13833" width="4.85546875" style="32" customWidth="1"/>
    <col min="13834" max="13834" width="5.5703125" style="32" customWidth="1"/>
    <col min="13835" max="13835" width="4.85546875" style="32" customWidth="1"/>
    <col min="13836" max="13836" width="7.28515625" style="32" customWidth="1"/>
    <col min="13837" max="13837" width="6.85546875" style="32" customWidth="1"/>
    <col min="13838" max="13839" width="7.28515625" style="32" customWidth="1"/>
    <col min="13840" max="13840" width="6.85546875" style="32" customWidth="1"/>
    <col min="13841" max="13841" width="6.7109375" style="32" customWidth="1"/>
    <col min="13842" max="13842" width="7.140625" style="32" customWidth="1"/>
    <col min="13843" max="13843" width="7.5703125" style="32" customWidth="1"/>
    <col min="13844" max="13844" width="7.85546875" style="32" customWidth="1"/>
    <col min="13845" max="13845" width="7.5703125" style="32" customWidth="1"/>
    <col min="13846" max="13846" width="6.85546875" style="32" customWidth="1"/>
    <col min="13847" max="13847" width="6.42578125" style="32" customWidth="1"/>
    <col min="13848" max="13848" width="9.140625" style="32"/>
    <col min="13849" max="13849" width="8" style="32" customWidth="1"/>
    <col min="13850" max="13850" width="9.140625" style="32"/>
    <col min="13851" max="13851" width="13" style="32" bestFit="1" customWidth="1"/>
    <col min="13852" max="13852" width="17" style="32" bestFit="1" customWidth="1"/>
    <col min="13853" max="13853" width="15.42578125" style="32" bestFit="1" customWidth="1"/>
    <col min="13854" max="14080" width="9.140625" style="32"/>
    <col min="14081" max="14081" width="4" style="32" customWidth="1"/>
    <col min="14082" max="14082" width="15.140625" style="32" customWidth="1"/>
    <col min="14083" max="14083" width="4.7109375" style="32" customWidth="1"/>
    <col min="14084" max="14084" width="4.28515625" style="32" customWidth="1"/>
    <col min="14085" max="14085" width="7.140625" style="32" customWidth="1"/>
    <col min="14086" max="14086" width="9.140625" style="32"/>
    <col min="14087" max="14087" width="5.140625" style="32" customWidth="1"/>
    <col min="14088" max="14088" width="12.7109375" style="32" customWidth="1"/>
    <col min="14089" max="14089" width="4.85546875" style="32" customWidth="1"/>
    <col min="14090" max="14090" width="5.5703125" style="32" customWidth="1"/>
    <col min="14091" max="14091" width="4.85546875" style="32" customWidth="1"/>
    <col min="14092" max="14092" width="7.28515625" style="32" customWidth="1"/>
    <col min="14093" max="14093" width="6.85546875" style="32" customWidth="1"/>
    <col min="14094" max="14095" width="7.28515625" style="32" customWidth="1"/>
    <col min="14096" max="14096" width="6.85546875" style="32" customWidth="1"/>
    <col min="14097" max="14097" width="6.7109375" style="32" customWidth="1"/>
    <col min="14098" max="14098" width="7.140625" style="32" customWidth="1"/>
    <col min="14099" max="14099" width="7.5703125" style="32" customWidth="1"/>
    <col min="14100" max="14100" width="7.85546875" style="32" customWidth="1"/>
    <col min="14101" max="14101" width="7.5703125" style="32" customWidth="1"/>
    <col min="14102" max="14102" width="6.85546875" style="32" customWidth="1"/>
    <col min="14103" max="14103" width="6.42578125" style="32" customWidth="1"/>
    <col min="14104" max="14104" width="9.140625" style="32"/>
    <col min="14105" max="14105" width="8" style="32" customWidth="1"/>
    <col min="14106" max="14106" width="9.140625" style="32"/>
    <col min="14107" max="14107" width="13" style="32" bestFit="1" customWidth="1"/>
    <col min="14108" max="14108" width="17" style="32" bestFit="1" customWidth="1"/>
    <col min="14109" max="14109" width="15.42578125" style="32" bestFit="1" customWidth="1"/>
    <col min="14110" max="14336" width="9.140625" style="32"/>
    <col min="14337" max="14337" width="4" style="32" customWidth="1"/>
    <col min="14338" max="14338" width="15.140625" style="32" customWidth="1"/>
    <col min="14339" max="14339" width="4.7109375" style="32" customWidth="1"/>
    <col min="14340" max="14340" width="4.28515625" style="32" customWidth="1"/>
    <col min="14341" max="14341" width="7.140625" style="32" customWidth="1"/>
    <col min="14342" max="14342" width="9.140625" style="32"/>
    <col min="14343" max="14343" width="5.140625" style="32" customWidth="1"/>
    <col min="14344" max="14344" width="12.7109375" style="32" customWidth="1"/>
    <col min="14345" max="14345" width="4.85546875" style="32" customWidth="1"/>
    <col min="14346" max="14346" width="5.5703125" style="32" customWidth="1"/>
    <col min="14347" max="14347" width="4.85546875" style="32" customWidth="1"/>
    <col min="14348" max="14348" width="7.28515625" style="32" customWidth="1"/>
    <col min="14349" max="14349" width="6.85546875" style="32" customWidth="1"/>
    <col min="14350" max="14351" width="7.28515625" style="32" customWidth="1"/>
    <col min="14352" max="14352" width="6.85546875" style="32" customWidth="1"/>
    <col min="14353" max="14353" width="6.7109375" style="32" customWidth="1"/>
    <col min="14354" max="14354" width="7.140625" style="32" customWidth="1"/>
    <col min="14355" max="14355" width="7.5703125" style="32" customWidth="1"/>
    <col min="14356" max="14356" width="7.85546875" style="32" customWidth="1"/>
    <col min="14357" max="14357" width="7.5703125" style="32" customWidth="1"/>
    <col min="14358" max="14358" width="6.85546875" style="32" customWidth="1"/>
    <col min="14359" max="14359" width="6.42578125" style="32" customWidth="1"/>
    <col min="14360" max="14360" width="9.140625" style="32"/>
    <col min="14361" max="14361" width="8" style="32" customWidth="1"/>
    <col min="14362" max="14362" width="9.140625" style="32"/>
    <col min="14363" max="14363" width="13" style="32" bestFit="1" customWidth="1"/>
    <col min="14364" max="14364" width="17" style="32" bestFit="1" customWidth="1"/>
    <col min="14365" max="14365" width="15.42578125" style="32" bestFit="1" customWidth="1"/>
    <col min="14366" max="14592" width="9.140625" style="32"/>
    <col min="14593" max="14593" width="4" style="32" customWidth="1"/>
    <col min="14594" max="14594" width="15.140625" style="32" customWidth="1"/>
    <col min="14595" max="14595" width="4.7109375" style="32" customWidth="1"/>
    <col min="14596" max="14596" width="4.28515625" style="32" customWidth="1"/>
    <col min="14597" max="14597" width="7.140625" style="32" customWidth="1"/>
    <col min="14598" max="14598" width="9.140625" style="32"/>
    <col min="14599" max="14599" width="5.140625" style="32" customWidth="1"/>
    <col min="14600" max="14600" width="12.7109375" style="32" customWidth="1"/>
    <col min="14601" max="14601" width="4.85546875" style="32" customWidth="1"/>
    <col min="14602" max="14602" width="5.5703125" style="32" customWidth="1"/>
    <col min="14603" max="14603" width="4.85546875" style="32" customWidth="1"/>
    <col min="14604" max="14604" width="7.28515625" style="32" customWidth="1"/>
    <col min="14605" max="14605" width="6.85546875" style="32" customWidth="1"/>
    <col min="14606" max="14607" width="7.28515625" style="32" customWidth="1"/>
    <col min="14608" max="14608" width="6.85546875" style="32" customWidth="1"/>
    <col min="14609" max="14609" width="6.7109375" style="32" customWidth="1"/>
    <col min="14610" max="14610" width="7.140625" style="32" customWidth="1"/>
    <col min="14611" max="14611" width="7.5703125" style="32" customWidth="1"/>
    <col min="14612" max="14612" width="7.85546875" style="32" customWidth="1"/>
    <col min="14613" max="14613" width="7.5703125" style="32" customWidth="1"/>
    <col min="14614" max="14614" width="6.85546875" style="32" customWidth="1"/>
    <col min="14615" max="14615" width="6.42578125" style="32" customWidth="1"/>
    <col min="14616" max="14616" width="9.140625" style="32"/>
    <col min="14617" max="14617" width="8" style="32" customWidth="1"/>
    <col min="14618" max="14618" width="9.140625" style="32"/>
    <col min="14619" max="14619" width="13" style="32" bestFit="1" customWidth="1"/>
    <col min="14620" max="14620" width="17" style="32" bestFit="1" customWidth="1"/>
    <col min="14621" max="14621" width="15.42578125" style="32" bestFit="1" customWidth="1"/>
    <col min="14622" max="14848" width="9.140625" style="32"/>
    <col min="14849" max="14849" width="4" style="32" customWidth="1"/>
    <col min="14850" max="14850" width="15.140625" style="32" customWidth="1"/>
    <col min="14851" max="14851" width="4.7109375" style="32" customWidth="1"/>
    <col min="14852" max="14852" width="4.28515625" style="32" customWidth="1"/>
    <col min="14853" max="14853" width="7.140625" style="32" customWidth="1"/>
    <col min="14854" max="14854" width="9.140625" style="32"/>
    <col min="14855" max="14855" width="5.140625" style="32" customWidth="1"/>
    <col min="14856" max="14856" width="12.7109375" style="32" customWidth="1"/>
    <col min="14857" max="14857" width="4.85546875" style="32" customWidth="1"/>
    <col min="14858" max="14858" width="5.5703125" style="32" customWidth="1"/>
    <col min="14859" max="14859" width="4.85546875" style="32" customWidth="1"/>
    <col min="14860" max="14860" width="7.28515625" style="32" customWidth="1"/>
    <col min="14861" max="14861" width="6.85546875" style="32" customWidth="1"/>
    <col min="14862" max="14863" width="7.28515625" style="32" customWidth="1"/>
    <col min="14864" max="14864" width="6.85546875" style="32" customWidth="1"/>
    <col min="14865" max="14865" width="6.7109375" style="32" customWidth="1"/>
    <col min="14866" max="14866" width="7.140625" style="32" customWidth="1"/>
    <col min="14867" max="14867" width="7.5703125" style="32" customWidth="1"/>
    <col min="14868" max="14868" width="7.85546875" style="32" customWidth="1"/>
    <col min="14869" max="14869" width="7.5703125" style="32" customWidth="1"/>
    <col min="14870" max="14870" width="6.85546875" style="32" customWidth="1"/>
    <col min="14871" max="14871" width="6.42578125" style="32" customWidth="1"/>
    <col min="14872" max="14872" width="9.140625" style="32"/>
    <col min="14873" max="14873" width="8" style="32" customWidth="1"/>
    <col min="14874" max="14874" width="9.140625" style="32"/>
    <col min="14875" max="14875" width="13" style="32" bestFit="1" customWidth="1"/>
    <col min="14876" max="14876" width="17" style="32" bestFit="1" customWidth="1"/>
    <col min="14877" max="14877" width="15.42578125" style="32" bestFit="1" customWidth="1"/>
    <col min="14878" max="15104" width="9.140625" style="32"/>
    <col min="15105" max="15105" width="4" style="32" customWidth="1"/>
    <col min="15106" max="15106" width="15.140625" style="32" customWidth="1"/>
    <col min="15107" max="15107" width="4.7109375" style="32" customWidth="1"/>
    <col min="15108" max="15108" width="4.28515625" style="32" customWidth="1"/>
    <col min="15109" max="15109" width="7.140625" style="32" customWidth="1"/>
    <col min="15110" max="15110" width="9.140625" style="32"/>
    <col min="15111" max="15111" width="5.140625" style="32" customWidth="1"/>
    <col min="15112" max="15112" width="12.7109375" style="32" customWidth="1"/>
    <col min="15113" max="15113" width="4.85546875" style="32" customWidth="1"/>
    <col min="15114" max="15114" width="5.5703125" style="32" customWidth="1"/>
    <col min="15115" max="15115" width="4.85546875" style="32" customWidth="1"/>
    <col min="15116" max="15116" width="7.28515625" style="32" customWidth="1"/>
    <col min="15117" max="15117" width="6.85546875" style="32" customWidth="1"/>
    <col min="15118" max="15119" width="7.28515625" style="32" customWidth="1"/>
    <col min="15120" max="15120" width="6.85546875" style="32" customWidth="1"/>
    <col min="15121" max="15121" width="6.7109375" style="32" customWidth="1"/>
    <col min="15122" max="15122" width="7.140625" style="32" customWidth="1"/>
    <col min="15123" max="15123" width="7.5703125" style="32" customWidth="1"/>
    <col min="15124" max="15124" width="7.85546875" style="32" customWidth="1"/>
    <col min="15125" max="15125" width="7.5703125" style="32" customWidth="1"/>
    <col min="15126" max="15126" width="6.85546875" style="32" customWidth="1"/>
    <col min="15127" max="15127" width="6.42578125" style="32" customWidth="1"/>
    <col min="15128" max="15128" width="9.140625" style="32"/>
    <col min="15129" max="15129" width="8" style="32" customWidth="1"/>
    <col min="15130" max="15130" width="9.140625" style="32"/>
    <col min="15131" max="15131" width="13" style="32" bestFit="1" customWidth="1"/>
    <col min="15132" max="15132" width="17" style="32" bestFit="1" customWidth="1"/>
    <col min="15133" max="15133" width="15.42578125" style="32" bestFit="1" customWidth="1"/>
    <col min="15134" max="15360" width="9.140625" style="32"/>
    <col min="15361" max="15361" width="4" style="32" customWidth="1"/>
    <col min="15362" max="15362" width="15.140625" style="32" customWidth="1"/>
    <col min="15363" max="15363" width="4.7109375" style="32" customWidth="1"/>
    <col min="15364" max="15364" width="4.28515625" style="32" customWidth="1"/>
    <col min="15365" max="15365" width="7.140625" style="32" customWidth="1"/>
    <col min="15366" max="15366" width="9.140625" style="32"/>
    <col min="15367" max="15367" width="5.140625" style="32" customWidth="1"/>
    <col min="15368" max="15368" width="12.7109375" style="32" customWidth="1"/>
    <col min="15369" max="15369" width="4.85546875" style="32" customWidth="1"/>
    <col min="15370" max="15370" width="5.5703125" style="32" customWidth="1"/>
    <col min="15371" max="15371" width="4.85546875" style="32" customWidth="1"/>
    <col min="15372" max="15372" width="7.28515625" style="32" customWidth="1"/>
    <col min="15373" max="15373" width="6.85546875" style="32" customWidth="1"/>
    <col min="15374" max="15375" width="7.28515625" style="32" customWidth="1"/>
    <col min="15376" max="15376" width="6.85546875" style="32" customWidth="1"/>
    <col min="15377" max="15377" width="6.7109375" style="32" customWidth="1"/>
    <col min="15378" max="15378" width="7.140625" style="32" customWidth="1"/>
    <col min="15379" max="15379" width="7.5703125" style="32" customWidth="1"/>
    <col min="15380" max="15380" width="7.85546875" style="32" customWidth="1"/>
    <col min="15381" max="15381" width="7.5703125" style="32" customWidth="1"/>
    <col min="15382" max="15382" width="6.85546875" style="32" customWidth="1"/>
    <col min="15383" max="15383" width="6.42578125" style="32" customWidth="1"/>
    <col min="15384" max="15384" width="9.140625" style="32"/>
    <col min="15385" max="15385" width="8" style="32" customWidth="1"/>
    <col min="15386" max="15386" width="9.140625" style="32"/>
    <col min="15387" max="15387" width="13" style="32" bestFit="1" customWidth="1"/>
    <col min="15388" max="15388" width="17" style="32" bestFit="1" customWidth="1"/>
    <col min="15389" max="15389" width="15.42578125" style="32" bestFit="1" customWidth="1"/>
    <col min="15390" max="15616" width="9.140625" style="32"/>
    <col min="15617" max="15617" width="4" style="32" customWidth="1"/>
    <col min="15618" max="15618" width="15.140625" style="32" customWidth="1"/>
    <col min="15619" max="15619" width="4.7109375" style="32" customWidth="1"/>
    <col min="15620" max="15620" width="4.28515625" style="32" customWidth="1"/>
    <col min="15621" max="15621" width="7.140625" style="32" customWidth="1"/>
    <col min="15622" max="15622" width="9.140625" style="32"/>
    <col min="15623" max="15623" width="5.140625" style="32" customWidth="1"/>
    <col min="15624" max="15624" width="12.7109375" style="32" customWidth="1"/>
    <col min="15625" max="15625" width="4.85546875" style="32" customWidth="1"/>
    <col min="15626" max="15626" width="5.5703125" style="32" customWidth="1"/>
    <col min="15627" max="15627" width="4.85546875" style="32" customWidth="1"/>
    <col min="15628" max="15628" width="7.28515625" style="32" customWidth="1"/>
    <col min="15629" max="15629" width="6.85546875" style="32" customWidth="1"/>
    <col min="15630" max="15631" width="7.28515625" style="32" customWidth="1"/>
    <col min="15632" max="15632" width="6.85546875" style="32" customWidth="1"/>
    <col min="15633" max="15633" width="6.7109375" style="32" customWidth="1"/>
    <col min="15634" max="15634" width="7.140625" style="32" customWidth="1"/>
    <col min="15635" max="15635" width="7.5703125" style="32" customWidth="1"/>
    <col min="15636" max="15636" width="7.85546875" style="32" customWidth="1"/>
    <col min="15637" max="15637" width="7.5703125" style="32" customWidth="1"/>
    <col min="15638" max="15638" width="6.85546875" style="32" customWidth="1"/>
    <col min="15639" max="15639" width="6.42578125" style="32" customWidth="1"/>
    <col min="15640" max="15640" width="9.140625" style="32"/>
    <col min="15641" max="15641" width="8" style="32" customWidth="1"/>
    <col min="15642" max="15642" width="9.140625" style="32"/>
    <col min="15643" max="15643" width="13" style="32" bestFit="1" customWidth="1"/>
    <col min="15644" max="15644" width="17" style="32" bestFit="1" customWidth="1"/>
    <col min="15645" max="15645" width="15.42578125" style="32" bestFit="1" customWidth="1"/>
    <col min="15646" max="15872" width="9.140625" style="32"/>
    <col min="15873" max="15873" width="4" style="32" customWidth="1"/>
    <col min="15874" max="15874" width="15.140625" style="32" customWidth="1"/>
    <col min="15875" max="15875" width="4.7109375" style="32" customWidth="1"/>
    <col min="15876" max="15876" width="4.28515625" style="32" customWidth="1"/>
    <col min="15877" max="15877" width="7.140625" style="32" customWidth="1"/>
    <col min="15878" max="15878" width="9.140625" style="32"/>
    <col min="15879" max="15879" width="5.140625" style="32" customWidth="1"/>
    <col min="15880" max="15880" width="12.7109375" style="32" customWidth="1"/>
    <col min="15881" max="15881" width="4.85546875" style="32" customWidth="1"/>
    <col min="15882" max="15882" width="5.5703125" style="32" customWidth="1"/>
    <col min="15883" max="15883" width="4.85546875" style="32" customWidth="1"/>
    <col min="15884" max="15884" width="7.28515625" style="32" customWidth="1"/>
    <col min="15885" max="15885" width="6.85546875" style="32" customWidth="1"/>
    <col min="15886" max="15887" width="7.28515625" style="32" customWidth="1"/>
    <col min="15888" max="15888" width="6.85546875" style="32" customWidth="1"/>
    <col min="15889" max="15889" width="6.7109375" style="32" customWidth="1"/>
    <col min="15890" max="15890" width="7.140625" style="32" customWidth="1"/>
    <col min="15891" max="15891" width="7.5703125" style="32" customWidth="1"/>
    <col min="15892" max="15892" width="7.85546875" style="32" customWidth="1"/>
    <col min="15893" max="15893" width="7.5703125" style="32" customWidth="1"/>
    <col min="15894" max="15894" width="6.85546875" style="32" customWidth="1"/>
    <col min="15895" max="15895" width="6.42578125" style="32" customWidth="1"/>
    <col min="15896" max="15896" width="9.140625" style="32"/>
    <col min="15897" max="15897" width="8" style="32" customWidth="1"/>
    <col min="15898" max="15898" width="9.140625" style="32"/>
    <col min="15899" max="15899" width="13" style="32" bestFit="1" customWidth="1"/>
    <col min="15900" max="15900" width="17" style="32" bestFit="1" customWidth="1"/>
    <col min="15901" max="15901" width="15.42578125" style="32" bestFit="1" customWidth="1"/>
    <col min="15902" max="16128" width="9.140625" style="32"/>
    <col min="16129" max="16129" width="4" style="32" customWidth="1"/>
    <col min="16130" max="16130" width="15.140625" style="32" customWidth="1"/>
    <col min="16131" max="16131" width="4.7109375" style="32" customWidth="1"/>
    <col min="16132" max="16132" width="4.28515625" style="32" customWidth="1"/>
    <col min="16133" max="16133" width="7.140625" style="32" customWidth="1"/>
    <col min="16134" max="16134" width="9.140625" style="32"/>
    <col min="16135" max="16135" width="5.140625" style="32" customWidth="1"/>
    <col min="16136" max="16136" width="12.7109375" style="32" customWidth="1"/>
    <col min="16137" max="16137" width="4.85546875" style="32" customWidth="1"/>
    <col min="16138" max="16138" width="5.5703125" style="32" customWidth="1"/>
    <col min="16139" max="16139" width="4.85546875" style="32" customWidth="1"/>
    <col min="16140" max="16140" width="7.28515625" style="32" customWidth="1"/>
    <col min="16141" max="16141" width="6.85546875" style="32" customWidth="1"/>
    <col min="16142" max="16143" width="7.28515625" style="32" customWidth="1"/>
    <col min="16144" max="16144" width="6.85546875" style="32" customWidth="1"/>
    <col min="16145" max="16145" width="6.7109375" style="32" customWidth="1"/>
    <col min="16146" max="16146" width="7.140625" style="32" customWidth="1"/>
    <col min="16147" max="16147" width="7.5703125" style="32" customWidth="1"/>
    <col min="16148" max="16148" width="7.85546875" style="32" customWidth="1"/>
    <col min="16149" max="16149" width="7.5703125" style="32" customWidth="1"/>
    <col min="16150" max="16150" width="6.85546875" style="32" customWidth="1"/>
    <col min="16151" max="16151" width="6.42578125" style="32" customWidth="1"/>
    <col min="16152" max="16152" width="9.140625" style="32"/>
    <col min="16153" max="16153" width="8" style="32" customWidth="1"/>
    <col min="16154" max="16154" width="9.140625" style="32"/>
    <col min="16155" max="16155" width="13" style="32" bestFit="1" customWidth="1"/>
    <col min="16156" max="16156" width="17" style="32" bestFit="1" customWidth="1"/>
    <col min="16157" max="16157" width="15.42578125" style="32" bestFit="1" customWidth="1"/>
    <col min="16158" max="16384" width="9.140625" style="32"/>
  </cols>
  <sheetData>
    <row r="1" spans="1:32" s="285" customFormat="1" ht="72.75" customHeight="1">
      <c r="S1" s="406" t="s">
        <v>477</v>
      </c>
      <c r="T1" s="406"/>
      <c r="U1" s="406"/>
      <c r="V1" s="406"/>
      <c r="W1" s="406"/>
      <c r="X1" s="406"/>
      <c r="Y1" s="406"/>
    </row>
    <row r="2" spans="1:32" s="287" customFormat="1" ht="18.75">
      <c r="A2" s="405" t="s">
        <v>375</v>
      </c>
      <c r="B2" s="405"/>
      <c r="C2" s="405"/>
      <c r="D2" s="405"/>
      <c r="E2" s="405"/>
      <c r="F2" s="405"/>
      <c r="G2" s="405"/>
      <c r="H2" s="404" t="s">
        <v>371</v>
      </c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286"/>
      <c r="AA2" s="286"/>
      <c r="AB2" s="286"/>
      <c r="AC2" s="286"/>
      <c r="AD2" s="286"/>
      <c r="AE2" s="286"/>
      <c r="AF2" s="286"/>
    </row>
    <row r="3" spans="1:32" s="285" customFormat="1" ht="21.75" customHeight="1">
      <c r="A3" s="402" t="s">
        <v>369</v>
      </c>
      <c r="B3" s="402"/>
      <c r="C3" s="402" t="s">
        <v>370</v>
      </c>
      <c r="D3" s="402"/>
      <c r="E3" s="402"/>
      <c r="F3" s="402"/>
      <c r="G3" s="402"/>
      <c r="H3" s="403" t="s">
        <v>371</v>
      </c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288"/>
      <c r="AA3" s="288"/>
      <c r="AB3" s="288"/>
      <c r="AC3" s="288"/>
      <c r="AD3" s="288"/>
      <c r="AE3" s="288"/>
      <c r="AF3" s="288"/>
    </row>
    <row r="4" spans="1:32" s="285" customFormat="1" ht="40.5" customHeight="1">
      <c r="A4" s="402"/>
      <c r="B4" s="402"/>
      <c r="C4" s="402" t="s">
        <v>372</v>
      </c>
      <c r="D4" s="402"/>
      <c r="E4" s="402"/>
      <c r="F4" s="402"/>
      <c r="G4" s="402"/>
      <c r="H4" s="403" t="s">
        <v>373</v>
      </c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288"/>
      <c r="AA4" s="288"/>
      <c r="AB4" s="288"/>
      <c r="AC4" s="288"/>
      <c r="AD4" s="288"/>
      <c r="AE4" s="288"/>
      <c r="AF4" s="288"/>
    </row>
    <row r="5" spans="1:32" s="285" customFormat="1" ht="44.25" customHeight="1">
      <c r="A5" s="402"/>
      <c r="B5" s="402"/>
      <c r="C5" s="402"/>
      <c r="D5" s="402"/>
      <c r="E5" s="402"/>
      <c r="F5" s="402"/>
      <c r="G5" s="402"/>
      <c r="H5" s="403" t="s">
        <v>374</v>
      </c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288"/>
      <c r="AA5" s="288"/>
      <c r="AB5" s="288"/>
      <c r="AC5" s="288"/>
      <c r="AD5" s="288"/>
      <c r="AE5" s="288"/>
      <c r="AF5" s="288"/>
    </row>
    <row r="6" spans="1:32" ht="41.25" customHeight="1">
      <c r="A6" s="418" t="s">
        <v>384</v>
      </c>
      <c r="B6" s="419"/>
      <c r="C6" s="420"/>
      <c r="D6" s="420"/>
      <c r="E6" s="420"/>
      <c r="F6" s="420"/>
      <c r="G6" s="420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2"/>
      <c r="AA6" s="272"/>
      <c r="AB6" s="272"/>
      <c r="AC6" s="272"/>
      <c r="AD6" s="272"/>
      <c r="AE6" s="272"/>
      <c r="AF6" s="272"/>
    </row>
    <row r="7" spans="1:32" ht="18.75" customHeight="1">
      <c r="A7" s="272"/>
      <c r="B7" s="272"/>
      <c r="C7" s="407"/>
      <c r="D7" s="407"/>
      <c r="E7" s="407"/>
      <c r="F7" s="407"/>
      <c r="G7" s="407"/>
      <c r="H7" s="264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</row>
    <row r="8" spans="1:32" ht="60.75" customHeight="1">
      <c r="A8" s="408" t="s">
        <v>9</v>
      </c>
      <c r="B8" s="410" t="s">
        <v>101</v>
      </c>
      <c r="C8" s="412" t="s">
        <v>20</v>
      </c>
      <c r="D8" s="412" t="s">
        <v>0</v>
      </c>
      <c r="E8" s="414" t="s">
        <v>14</v>
      </c>
      <c r="F8" s="415"/>
      <c r="G8" s="416" t="s">
        <v>1</v>
      </c>
      <c r="H8" s="416" t="s">
        <v>77</v>
      </c>
      <c r="I8" s="414" t="s">
        <v>18</v>
      </c>
      <c r="J8" s="415"/>
      <c r="K8" s="416" t="s">
        <v>15</v>
      </c>
      <c r="L8" s="416" t="s">
        <v>19</v>
      </c>
      <c r="M8" s="416" t="s">
        <v>16</v>
      </c>
      <c r="N8" s="416" t="s">
        <v>102</v>
      </c>
      <c r="O8" s="421" t="s">
        <v>103</v>
      </c>
      <c r="P8" s="421"/>
      <c r="Q8" s="421"/>
      <c r="R8" s="422" t="s">
        <v>73</v>
      </c>
      <c r="S8" s="422" t="s">
        <v>87</v>
      </c>
      <c r="T8" s="422" t="s">
        <v>24</v>
      </c>
      <c r="U8" s="421" t="s">
        <v>25</v>
      </c>
      <c r="V8" s="421"/>
      <c r="W8" s="421"/>
      <c r="X8" s="421"/>
      <c r="Y8" s="408" t="s">
        <v>48</v>
      </c>
      <c r="Z8" s="272"/>
      <c r="AA8" s="272"/>
      <c r="AB8" s="272"/>
      <c r="AC8" s="272"/>
      <c r="AD8" s="272"/>
      <c r="AE8" s="272"/>
      <c r="AF8" s="272"/>
    </row>
    <row r="9" spans="1:32" ht="168.75" customHeight="1">
      <c r="A9" s="409"/>
      <c r="B9" s="411"/>
      <c r="C9" s="413"/>
      <c r="D9" s="413"/>
      <c r="E9" s="297" t="s">
        <v>2</v>
      </c>
      <c r="F9" s="297" t="s">
        <v>3</v>
      </c>
      <c r="G9" s="417"/>
      <c r="H9" s="417"/>
      <c r="I9" s="297" t="s">
        <v>4</v>
      </c>
      <c r="J9" s="297" t="s">
        <v>5</v>
      </c>
      <c r="K9" s="417"/>
      <c r="L9" s="417"/>
      <c r="M9" s="417"/>
      <c r="N9" s="417"/>
      <c r="O9" s="298" t="s">
        <v>97</v>
      </c>
      <c r="P9" s="298" t="s">
        <v>104</v>
      </c>
      <c r="Q9" s="298" t="s">
        <v>112</v>
      </c>
      <c r="R9" s="423"/>
      <c r="S9" s="423"/>
      <c r="T9" s="423"/>
      <c r="U9" s="298" t="s">
        <v>26</v>
      </c>
      <c r="V9" s="298" t="s">
        <v>32</v>
      </c>
      <c r="W9" s="298" t="s">
        <v>27</v>
      </c>
      <c r="X9" s="298" t="s">
        <v>28</v>
      </c>
      <c r="Y9" s="409"/>
      <c r="Z9" s="272"/>
      <c r="AA9" s="299"/>
      <c r="AB9" s="300"/>
      <c r="AC9" s="299"/>
      <c r="AD9" s="299"/>
      <c r="AE9" s="299"/>
    </row>
    <row r="10" spans="1:32" ht="39" customHeight="1">
      <c r="A10" s="301">
        <v>1</v>
      </c>
      <c r="B10" s="302" t="s">
        <v>120</v>
      </c>
      <c r="C10" s="303" t="s">
        <v>106</v>
      </c>
      <c r="D10" s="303">
        <v>1</v>
      </c>
      <c r="E10" s="304"/>
      <c r="F10" s="303"/>
      <c r="G10" s="304"/>
      <c r="H10" s="303" t="s">
        <v>81</v>
      </c>
      <c r="I10" s="304">
        <v>0.3</v>
      </c>
      <c r="J10" s="303"/>
      <c r="K10" s="304"/>
      <c r="L10" s="303">
        <v>4846</v>
      </c>
      <c r="M10" s="304">
        <f>ROUND(L10/164.25*8,2)</f>
        <v>236.03</v>
      </c>
      <c r="N10" s="305">
        <f>ROUND(M10*I10,2)</f>
        <v>70.81</v>
      </c>
      <c r="O10" s="306">
        <f>N10*1</f>
        <v>70.81</v>
      </c>
      <c r="P10" s="305">
        <f>ROUND(N10*0.87,2)</f>
        <v>61.6</v>
      </c>
      <c r="Q10" s="305">
        <f>ROUND(N10*0.2,2)</f>
        <v>14.16</v>
      </c>
      <c r="R10" s="305">
        <f>SUM(N10:Q10)</f>
        <v>217.38</v>
      </c>
      <c r="S10" s="307">
        <f>ROUND(R10*0.302,2)</f>
        <v>65.650000000000006</v>
      </c>
      <c r="T10" s="306">
        <f>R10+S10</f>
        <v>283.02999999999997</v>
      </c>
      <c r="U10" s="308"/>
      <c r="V10" s="309"/>
      <c r="W10" s="308"/>
      <c r="X10" s="310"/>
      <c r="Y10" s="311">
        <f>T10+X10</f>
        <v>283.02999999999997</v>
      </c>
      <c r="Z10" s="299"/>
      <c r="AA10" s="300"/>
      <c r="AB10" s="299"/>
      <c r="AC10" s="299"/>
      <c r="AD10" s="299"/>
      <c r="AE10" s="299"/>
    </row>
    <row r="11" spans="1:32">
      <c r="A11" s="426">
        <v>2</v>
      </c>
      <c r="B11" s="428" t="s">
        <v>121</v>
      </c>
      <c r="C11" s="429" t="s">
        <v>6</v>
      </c>
      <c r="D11" s="429">
        <v>1</v>
      </c>
      <c r="E11" s="430" t="s">
        <v>93</v>
      </c>
      <c r="F11" s="430" t="s">
        <v>83</v>
      </c>
      <c r="G11" s="430"/>
      <c r="H11" s="430" t="s">
        <v>78</v>
      </c>
      <c r="I11" s="430">
        <v>0.3</v>
      </c>
      <c r="J11" s="430">
        <f>I11</f>
        <v>0.3</v>
      </c>
      <c r="K11" s="431">
        <v>4</v>
      </c>
      <c r="L11" s="424">
        <v>4440</v>
      </c>
      <c r="M11" s="431">
        <f>ROUND(L11/164.25*8,2)</f>
        <v>216.26</v>
      </c>
      <c r="N11" s="431">
        <f>ROUND(M11*I11,2)</f>
        <v>64.88</v>
      </c>
      <c r="O11" s="435">
        <f>N11*0.9</f>
        <v>58.391999999999996</v>
      </c>
      <c r="P11" s="431">
        <f>ROUND(N11*0.875,2)</f>
        <v>56.77</v>
      </c>
      <c r="Q11" s="431">
        <f>ROUND(N11*0.2,2)</f>
        <v>12.98</v>
      </c>
      <c r="R11" s="435">
        <f>SUM(N11:Q13)</f>
        <v>193.02199999999999</v>
      </c>
      <c r="S11" s="433">
        <f>ROUND(R11*0.302,2)</f>
        <v>58.29</v>
      </c>
      <c r="T11" s="435">
        <f>R11+S11</f>
        <v>251.31199999999998</v>
      </c>
      <c r="U11" s="312" t="s">
        <v>29</v>
      </c>
      <c r="V11" s="313">
        <f>'свод Обл'!D46</f>
        <v>34.4</v>
      </c>
      <c r="W11" s="313">
        <f>[3]минп!AA10</f>
        <v>13.333333333333336</v>
      </c>
      <c r="X11" s="314">
        <f>ROUND(V11*W11,2)</f>
        <v>458.67</v>
      </c>
      <c r="Y11" s="437">
        <f>T11+X11+X12+X13</f>
        <v>756.99199999999996</v>
      </c>
      <c r="Z11" s="299"/>
      <c r="AA11" s="300">
        <v>211</v>
      </c>
      <c r="AB11" s="300">
        <f>R17</f>
        <v>741.61799999999994</v>
      </c>
      <c r="AC11" s="299"/>
      <c r="AD11" s="299"/>
      <c r="AE11" s="299"/>
    </row>
    <row r="12" spans="1:32">
      <c r="A12" s="427"/>
      <c r="B12" s="428"/>
      <c r="C12" s="429"/>
      <c r="D12" s="429"/>
      <c r="E12" s="430"/>
      <c r="F12" s="430"/>
      <c r="G12" s="430"/>
      <c r="H12" s="430"/>
      <c r="I12" s="430"/>
      <c r="J12" s="430"/>
      <c r="K12" s="432"/>
      <c r="L12" s="425"/>
      <c r="M12" s="432"/>
      <c r="N12" s="432"/>
      <c r="O12" s="436"/>
      <c r="P12" s="432"/>
      <c r="Q12" s="432"/>
      <c r="R12" s="436"/>
      <c r="S12" s="434"/>
      <c r="T12" s="436"/>
      <c r="U12" s="312" t="s">
        <v>31</v>
      </c>
      <c r="V12" s="313">
        <f>'свод Обл'!D45</f>
        <v>32.28</v>
      </c>
      <c r="W12" s="313">
        <f>[3]минп!AA11</f>
        <v>0.20000000000000004</v>
      </c>
      <c r="X12" s="314">
        <f>ROUND(V12*W12,2)</f>
        <v>6.46</v>
      </c>
      <c r="Y12" s="438"/>
      <c r="Z12" s="299"/>
      <c r="AA12" s="300">
        <v>213</v>
      </c>
      <c r="AB12" s="300">
        <f>S17</f>
        <v>223.95999999999998</v>
      </c>
      <c r="AC12" s="299"/>
      <c r="AD12" s="299"/>
      <c r="AE12" s="300"/>
      <c r="AF12" s="32">
        <v>100</v>
      </c>
    </row>
    <row r="13" spans="1:32" ht="84.75" customHeight="1">
      <c r="A13" s="427"/>
      <c r="B13" s="428"/>
      <c r="C13" s="429"/>
      <c r="D13" s="429"/>
      <c r="E13" s="430"/>
      <c r="F13" s="430"/>
      <c r="G13" s="430"/>
      <c r="H13" s="430"/>
      <c r="I13" s="430"/>
      <c r="J13" s="430"/>
      <c r="K13" s="432"/>
      <c r="L13" s="425"/>
      <c r="M13" s="432"/>
      <c r="N13" s="432"/>
      <c r="O13" s="436"/>
      <c r="P13" s="432"/>
      <c r="Q13" s="432"/>
      <c r="R13" s="436"/>
      <c r="S13" s="434"/>
      <c r="T13" s="436"/>
      <c r="U13" s="312" t="s">
        <v>30</v>
      </c>
      <c r="V13" s="313">
        <f>'свод Обл'!D47</f>
        <v>80</v>
      </c>
      <c r="W13" s="313">
        <v>0.50690000000000002</v>
      </c>
      <c r="X13" s="314">
        <f>ROUND(V13*W13,2)</f>
        <v>40.549999999999997</v>
      </c>
      <c r="Y13" s="438"/>
      <c r="Z13" s="299"/>
      <c r="AA13" s="300">
        <v>340</v>
      </c>
      <c r="AB13" s="300">
        <f>X11+X12+X13+X14</f>
        <v>568.62599999999998</v>
      </c>
      <c r="AC13" s="299"/>
      <c r="AD13" s="299"/>
      <c r="AE13" s="300"/>
      <c r="AF13" s="32">
        <v>30.2</v>
      </c>
    </row>
    <row r="14" spans="1:32" ht="51">
      <c r="A14" s="301">
        <v>3</v>
      </c>
      <c r="B14" s="315" t="s">
        <v>107</v>
      </c>
      <c r="C14" s="303" t="s">
        <v>106</v>
      </c>
      <c r="D14" s="303">
        <v>1</v>
      </c>
      <c r="E14" s="316"/>
      <c r="F14" s="316"/>
      <c r="G14" s="316"/>
      <c r="H14" s="316" t="s">
        <v>81</v>
      </c>
      <c r="I14" s="305">
        <v>0.3</v>
      </c>
      <c r="J14" s="316"/>
      <c r="K14" s="316"/>
      <c r="L14" s="305">
        <v>4440</v>
      </c>
      <c r="M14" s="316">
        <f>ROUND(L14/164.25*8,2)</f>
        <v>216.26</v>
      </c>
      <c r="N14" s="316">
        <f>ROUND(M14*I14,2)</f>
        <v>64.88</v>
      </c>
      <c r="O14" s="317">
        <f>N14*0.9</f>
        <v>58.391999999999996</v>
      </c>
      <c r="P14" s="316">
        <f>ROUND(N14*0.875,2)</f>
        <v>56.77</v>
      </c>
      <c r="Q14" s="316">
        <f>ROUND(N14*0.2,2)</f>
        <v>12.98</v>
      </c>
      <c r="R14" s="316">
        <f>SUM(N14:Q14)</f>
        <v>193.02199999999999</v>
      </c>
      <c r="S14" s="307">
        <f>ROUND(R14*0.302,2)</f>
        <v>58.29</v>
      </c>
      <c r="T14" s="306">
        <f>R14+S14</f>
        <v>251.31199999999998</v>
      </c>
      <c r="U14" s="318" t="s">
        <v>122</v>
      </c>
      <c r="V14" s="309">
        <f>'свод Обл'!D45</f>
        <v>32.28</v>
      </c>
      <c r="W14" s="308">
        <v>1.95</v>
      </c>
      <c r="X14" s="310">
        <f>W14*V14</f>
        <v>62.945999999999998</v>
      </c>
      <c r="Y14" s="311">
        <f>T14+X14</f>
        <v>314.25799999999998</v>
      </c>
      <c r="Z14" s="299"/>
      <c r="AA14" s="300"/>
      <c r="AB14" s="300">
        <f>AB13+AB12+AB11</f>
        <v>1534.204</v>
      </c>
      <c r="AC14" s="272"/>
      <c r="AD14" s="272"/>
      <c r="AE14" s="272"/>
      <c r="AF14" s="288"/>
    </row>
    <row r="15" spans="1:32" ht="18.75">
      <c r="A15" s="439">
        <v>4</v>
      </c>
      <c r="B15" s="428" t="s">
        <v>123</v>
      </c>
      <c r="C15" s="440" t="s">
        <v>106</v>
      </c>
      <c r="D15" s="440">
        <v>1</v>
      </c>
      <c r="E15" s="441"/>
      <c r="F15" s="440"/>
      <c r="G15" s="441"/>
      <c r="H15" s="430" t="s">
        <v>81</v>
      </c>
      <c r="I15" s="430">
        <v>0.3</v>
      </c>
      <c r="J15" s="440"/>
      <c r="K15" s="430"/>
      <c r="L15" s="442">
        <v>4440</v>
      </c>
      <c r="M15" s="441">
        <f>ROUND(L15/164.25*8,2)</f>
        <v>216.26</v>
      </c>
      <c r="N15" s="430">
        <f>ROUND(M15*I15,2)</f>
        <v>64.88</v>
      </c>
      <c r="O15" s="445">
        <f>N15*0.3</f>
        <v>19.463999999999999</v>
      </c>
      <c r="P15" s="430">
        <f>ROUND(N15*0.63,2)</f>
        <v>40.869999999999997</v>
      </c>
      <c r="Q15" s="430">
        <f>ROUND(N15*0.2,2)</f>
        <v>12.98</v>
      </c>
      <c r="R15" s="430">
        <f>SUM(N15:Q16)</f>
        <v>138.19399999999999</v>
      </c>
      <c r="S15" s="446">
        <f>ROUND(R15*0.302,2)</f>
        <v>41.73</v>
      </c>
      <c r="T15" s="445">
        <f>R15+S15</f>
        <v>179.92399999999998</v>
      </c>
      <c r="U15" s="449"/>
      <c r="V15" s="451"/>
      <c r="W15" s="449"/>
      <c r="X15" s="442"/>
      <c r="Y15" s="437">
        <f>T15+X15+X16</f>
        <v>179.92399999999998</v>
      </c>
      <c r="Z15" s="299"/>
      <c r="AA15" s="300"/>
      <c r="AB15" s="272"/>
      <c r="AC15" s="272"/>
      <c r="AD15" s="272"/>
      <c r="AE15" s="319"/>
      <c r="AF15" s="288"/>
    </row>
    <row r="16" spans="1:32" ht="25.5" customHeight="1">
      <c r="A16" s="439"/>
      <c r="B16" s="428"/>
      <c r="C16" s="440"/>
      <c r="D16" s="440"/>
      <c r="E16" s="441"/>
      <c r="F16" s="440"/>
      <c r="G16" s="441"/>
      <c r="H16" s="430"/>
      <c r="I16" s="430"/>
      <c r="J16" s="440"/>
      <c r="K16" s="430"/>
      <c r="L16" s="443"/>
      <c r="M16" s="441"/>
      <c r="N16" s="430"/>
      <c r="O16" s="445"/>
      <c r="P16" s="430"/>
      <c r="Q16" s="430"/>
      <c r="R16" s="430"/>
      <c r="S16" s="446"/>
      <c r="T16" s="445"/>
      <c r="U16" s="450"/>
      <c r="V16" s="452"/>
      <c r="W16" s="450"/>
      <c r="X16" s="443"/>
      <c r="Y16" s="444"/>
      <c r="Z16" s="272"/>
      <c r="AA16" s="319"/>
      <c r="AB16" s="272"/>
      <c r="AC16" s="272"/>
      <c r="AD16" s="272"/>
      <c r="AE16" s="319"/>
      <c r="AF16" s="288"/>
    </row>
    <row r="17" spans="1:32" ht="18.75">
      <c r="A17" s="320"/>
      <c r="B17" s="447" t="s">
        <v>8</v>
      </c>
      <c r="C17" s="448"/>
      <c r="D17" s="321"/>
      <c r="E17" s="308"/>
      <c r="F17" s="308"/>
      <c r="G17" s="308"/>
      <c r="H17" s="308"/>
      <c r="I17" s="322">
        <f>SUM(I11:I16)</f>
        <v>0.89999999999999991</v>
      </c>
      <c r="J17" s="322"/>
      <c r="K17" s="322"/>
      <c r="L17" s="322">
        <f t="shared" ref="L17:R17" si="0">SUM(L10:L16)</f>
        <v>18166</v>
      </c>
      <c r="M17" s="322">
        <f t="shared" si="0"/>
        <v>884.81</v>
      </c>
      <c r="N17" s="322">
        <f t="shared" si="0"/>
        <v>265.45</v>
      </c>
      <c r="O17" s="322">
        <f t="shared" si="0"/>
        <v>207.05799999999999</v>
      </c>
      <c r="P17" s="322">
        <f t="shared" si="0"/>
        <v>216.01000000000002</v>
      </c>
      <c r="Q17" s="322">
        <f t="shared" si="0"/>
        <v>53.100000000000009</v>
      </c>
      <c r="R17" s="323">
        <f t="shared" si="0"/>
        <v>741.61799999999994</v>
      </c>
      <c r="S17" s="323">
        <f>SUM(S10:S16)</f>
        <v>223.95999999999998</v>
      </c>
      <c r="T17" s="323">
        <f>SUM(T10:T16)</f>
        <v>965.57799999999997</v>
      </c>
      <c r="U17" s="322"/>
      <c r="V17" s="322"/>
      <c r="W17" s="322"/>
      <c r="X17" s="322">
        <f>SUM(X10:X16)</f>
        <v>568.62599999999998</v>
      </c>
      <c r="Y17" s="324">
        <f>SUM(Y10:Y16)</f>
        <v>1534.204</v>
      </c>
      <c r="Z17" s="272"/>
      <c r="AA17" s="319"/>
      <c r="AB17" s="272"/>
      <c r="AC17" s="272"/>
      <c r="AD17" s="272"/>
      <c r="AE17" s="319"/>
      <c r="AF17" s="288"/>
    </row>
    <row r="19" spans="1:32">
      <c r="AA19" s="325"/>
      <c r="AB19" s="325"/>
      <c r="AC19" s="325"/>
      <c r="AD19" s="325"/>
    </row>
    <row r="20" spans="1:32">
      <c r="AA20" s="325"/>
      <c r="AB20" s="325"/>
      <c r="AC20" s="325"/>
      <c r="AD20" s="325"/>
    </row>
    <row r="21" spans="1:32">
      <c r="AA21" s="325"/>
      <c r="AB21" s="325"/>
      <c r="AC21" s="325"/>
      <c r="AD21" s="325"/>
    </row>
    <row r="22" spans="1:32">
      <c r="AA22" s="325"/>
      <c r="AB22" s="325"/>
      <c r="AC22" s="325"/>
      <c r="AD22" s="325"/>
    </row>
    <row r="23" spans="1:32">
      <c r="AA23" s="325"/>
      <c r="AB23" s="325"/>
      <c r="AC23" s="325"/>
      <c r="AD23" s="325"/>
    </row>
    <row r="24" spans="1:32">
      <c r="AA24" s="325"/>
      <c r="AB24" s="325"/>
      <c r="AC24" s="325"/>
      <c r="AD24" s="325"/>
    </row>
    <row r="25" spans="1:32">
      <c r="AA25" s="325"/>
      <c r="AB25" s="325"/>
      <c r="AC25" s="325"/>
      <c r="AD25" s="325"/>
    </row>
    <row r="26" spans="1:32">
      <c r="AA26" s="325"/>
      <c r="AB26" s="325"/>
      <c r="AC26" s="325"/>
      <c r="AD26" s="325"/>
    </row>
  </sheetData>
  <mergeCells count="77">
    <mergeCell ref="B17:C17"/>
    <mergeCell ref="T15:T16"/>
    <mergeCell ref="U15:U16"/>
    <mergeCell ref="V15:V16"/>
    <mergeCell ref="W15:W16"/>
    <mergeCell ref="H15:H16"/>
    <mergeCell ref="I15:I16"/>
    <mergeCell ref="J15:J16"/>
    <mergeCell ref="K15:K16"/>
    <mergeCell ref="L15:L16"/>
    <mergeCell ref="M15:M16"/>
    <mergeCell ref="Y15:Y16"/>
    <mergeCell ref="N15:N16"/>
    <mergeCell ref="O15:O16"/>
    <mergeCell ref="P15:P16"/>
    <mergeCell ref="Q15:Q16"/>
    <mergeCell ref="R15:R16"/>
    <mergeCell ref="S15:S16"/>
    <mergeCell ref="T11:T13"/>
    <mergeCell ref="Y11:Y13"/>
    <mergeCell ref="A15:A16"/>
    <mergeCell ref="B15:B16"/>
    <mergeCell ref="C15:C16"/>
    <mergeCell ref="D15:D16"/>
    <mergeCell ref="E15:E16"/>
    <mergeCell ref="F15:F16"/>
    <mergeCell ref="G15:G16"/>
    <mergeCell ref="M11:M13"/>
    <mergeCell ref="N11:N13"/>
    <mergeCell ref="O11:O13"/>
    <mergeCell ref="P11:P13"/>
    <mergeCell ref="Q11:Q13"/>
    <mergeCell ref="R11:R13"/>
    <mergeCell ref="X15:X16"/>
    <mergeCell ref="S8:S9"/>
    <mergeCell ref="T8:T9"/>
    <mergeCell ref="U8:X8"/>
    <mergeCell ref="L11:L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S11:S13"/>
    <mergeCell ref="L8:L9"/>
    <mergeCell ref="M8:M9"/>
    <mergeCell ref="N8:N9"/>
    <mergeCell ref="O8:Q8"/>
    <mergeCell ref="R8:R9"/>
    <mergeCell ref="H2:Y2"/>
    <mergeCell ref="A2:G2"/>
    <mergeCell ref="S1:Y1"/>
    <mergeCell ref="C7:G7"/>
    <mergeCell ref="A8:A9"/>
    <mergeCell ref="B8:B9"/>
    <mergeCell ref="C8:C9"/>
    <mergeCell ref="D8:D9"/>
    <mergeCell ref="E8:F8"/>
    <mergeCell ref="G8:G9"/>
    <mergeCell ref="A6:B6"/>
    <mergeCell ref="C6:G6"/>
    <mergeCell ref="Y8:Y9"/>
    <mergeCell ref="H8:H9"/>
    <mergeCell ref="I8:J8"/>
    <mergeCell ref="K8:K9"/>
    <mergeCell ref="A3:B5"/>
    <mergeCell ref="C3:G3"/>
    <mergeCell ref="H3:Y3"/>
    <mergeCell ref="C4:G5"/>
    <mergeCell ref="H4:Y4"/>
    <mergeCell ref="H5:Y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G20"/>
  <sheetViews>
    <sheetView view="pageBreakPreview" topLeftCell="C1" zoomScale="60" zoomScaleNormal="100" workbookViewId="0">
      <selection activeCell="H2" sqref="H2:AE2"/>
    </sheetView>
  </sheetViews>
  <sheetFormatPr defaultRowHeight="15"/>
  <cols>
    <col min="1" max="1" width="6.7109375" customWidth="1"/>
    <col min="2" max="2" width="24.28515625" customWidth="1"/>
    <col min="3" max="3" width="6" customWidth="1"/>
    <col min="4" max="4" width="7.7109375" customWidth="1"/>
    <col min="5" max="5" width="13" customWidth="1"/>
    <col min="6" max="6" width="9.7109375" customWidth="1"/>
    <col min="7" max="7" width="9" customWidth="1"/>
    <col min="8" max="8" width="11.5703125" customWidth="1"/>
    <col min="9" max="9" width="7.5703125" customWidth="1"/>
    <col min="10" max="10" width="9.5703125" customWidth="1"/>
    <col min="11" max="11" width="8.5703125" hidden="1" customWidth="1"/>
    <col min="12" max="12" width="10.140625" hidden="1" customWidth="1"/>
    <col min="13" max="13" width="9.42578125" customWidth="1"/>
    <col min="14" max="14" width="8.7109375" customWidth="1"/>
    <col min="15" max="15" width="10.5703125" customWidth="1"/>
    <col min="16" max="16" width="13" customWidth="1"/>
    <col min="17" max="17" width="15.7109375" customWidth="1"/>
    <col min="18" max="18" width="15.85546875" hidden="1" customWidth="1"/>
    <col min="19" max="19" width="11.85546875" customWidth="1"/>
    <col min="20" max="20" width="12" customWidth="1"/>
    <col min="21" max="21" width="10.28515625" hidden="1" customWidth="1"/>
    <col min="22" max="22" width="12.85546875" customWidth="1"/>
    <col min="23" max="23" width="0.42578125" hidden="1" customWidth="1"/>
    <col min="24" max="24" width="12.140625" customWidth="1"/>
    <col min="25" max="25" width="10.5703125" customWidth="1"/>
    <col min="26" max="26" width="11.85546875" customWidth="1"/>
    <col min="27" max="27" width="8" customWidth="1"/>
    <col min="28" max="28" width="7.5703125" customWidth="1"/>
    <col min="29" max="29" width="7.7109375" customWidth="1"/>
    <col min="30" max="30" width="9.5703125" customWidth="1"/>
    <col min="31" max="31" width="11" customWidth="1"/>
  </cols>
  <sheetData>
    <row r="1" spans="1:33" s="285" customFormat="1" ht="90" customHeight="1">
      <c r="Z1" s="406" t="s">
        <v>475</v>
      </c>
      <c r="AA1" s="406"/>
      <c r="AB1" s="406"/>
      <c r="AC1" s="406"/>
      <c r="AD1" s="406"/>
      <c r="AE1" s="406"/>
    </row>
    <row r="2" spans="1:33" s="287" customFormat="1" ht="24" customHeight="1">
      <c r="A2" s="405" t="s">
        <v>375</v>
      </c>
      <c r="B2" s="405"/>
      <c r="C2" s="405"/>
      <c r="D2" s="405"/>
      <c r="E2" s="405"/>
      <c r="F2" s="405"/>
      <c r="G2" s="405"/>
      <c r="H2" s="405" t="s">
        <v>379</v>
      </c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340"/>
    </row>
    <row r="3" spans="1:33" s="285" customFormat="1" ht="39.75" customHeight="1">
      <c r="A3" s="402" t="s">
        <v>369</v>
      </c>
      <c r="B3" s="402"/>
      <c r="C3" s="402" t="s">
        <v>370</v>
      </c>
      <c r="D3" s="402"/>
      <c r="E3" s="402"/>
      <c r="F3" s="402"/>
      <c r="G3" s="402"/>
      <c r="H3" s="455" t="s">
        <v>379</v>
      </c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342"/>
    </row>
    <row r="4" spans="1:33" s="285" customFormat="1" ht="21.75" customHeight="1">
      <c r="A4" s="402"/>
      <c r="B4" s="402"/>
      <c r="C4" s="402" t="s">
        <v>372</v>
      </c>
      <c r="D4" s="402"/>
      <c r="E4" s="402"/>
      <c r="F4" s="402"/>
      <c r="G4" s="402"/>
      <c r="H4" s="403" t="s">
        <v>60</v>
      </c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288"/>
    </row>
    <row r="5" spans="1:33" s="285" customFormat="1" ht="26.25" customHeight="1">
      <c r="A5" s="402"/>
      <c r="B5" s="402"/>
      <c r="C5" s="402"/>
      <c r="D5" s="402"/>
      <c r="E5" s="402"/>
      <c r="F5" s="402"/>
      <c r="G5" s="402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288"/>
    </row>
    <row r="6" spans="1:33" s="285" customFormat="1" ht="27" customHeight="1">
      <c r="A6" s="453" t="s">
        <v>384</v>
      </c>
      <c r="B6" s="453"/>
      <c r="C6" s="420" t="s">
        <v>391</v>
      </c>
      <c r="D6" s="420"/>
      <c r="E6" s="420"/>
      <c r="F6" s="420"/>
      <c r="G6" s="420"/>
      <c r="R6" s="454"/>
      <c r="S6" s="454"/>
      <c r="T6" s="454"/>
      <c r="U6" s="454"/>
      <c r="V6" s="454"/>
      <c r="W6" s="454"/>
      <c r="X6" s="289"/>
      <c r="Y6" s="289"/>
    </row>
    <row r="7" spans="1:33" s="29" customFormat="1">
      <c r="C7" s="479"/>
      <c r="D7" s="479"/>
      <c r="E7" s="479"/>
      <c r="F7" s="479"/>
      <c r="G7" s="479"/>
      <c r="H7" s="11"/>
    </row>
    <row r="8" spans="1:33" s="29" customFormat="1" ht="82.5" customHeight="1">
      <c r="A8" s="480" t="s">
        <v>9</v>
      </c>
      <c r="B8" s="481" t="s">
        <v>13</v>
      </c>
      <c r="C8" s="481" t="s">
        <v>20</v>
      </c>
      <c r="D8" s="481" t="s">
        <v>0</v>
      </c>
      <c r="E8" s="477" t="s">
        <v>14</v>
      </c>
      <c r="F8" s="478"/>
      <c r="G8" s="477" t="s">
        <v>1</v>
      </c>
      <c r="H8" s="477" t="s">
        <v>77</v>
      </c>
      <c r="I8" s="477" t="s">
        <v>18</v>
      </c>
      <c r="J8" s="478"/>
      <c r="K8" s="474" t="s">
        <v>33</v>
      </c>
      <c r="L8" s="474"/>
      <c r="M8" s="477" t="s">
        <v>15</v>
      </c>
      <c r="N8" s="477" t="s">
        <v>19</v>
      </c>
      <c r="O8" s="477" t="s">
        <v>16</v>
      </c>
      <c r="P8" s="477" t="s">
        <v>71</v>
      </c>
      <c r="Q8" s="474" t="s">
        <v>72</v>
      </c>
      <c r="R8" s="474"/>
      <c r="S8" s="474"/>
      <c r="T8" s="475" t="s">
        <v>73</v>
      </c>
      <c r="U8" s="475" t="s">
        <v>74</v>
      </c>
      <c r="V8" s="475" t="s">
        <v>22</v>
      </c>
      <c r="W8" s="477" t="s">
        <v>17</v>
      </c>
      <c r="X8" s="475" t="s">
        <v>23</v>
      </c>
      <c r="Y8" s="475" t="s">
        <v>87</v>
      </c>
      <c r="Z8" s="475" t="s">
        <v>24</v>
      </c>
      <c r="AA8" s="474" t="s">
        <v>25</v>
      </c>
      <c r="AB8" s="474"/>
      <c r="AC8" s="474"/>
      <c r="AD8" s="474"/>
      <c r="AE8" s="475" t="s">
        <v>48</v>
      </c>
    </row>
    <row r="9" spans="1:33" s="29" customFormat="1" ht="126" customHeight="1">
      <c r="A9" s="480"/>
      <c r="B9" s="482"/>
      <c r="C9" s="482"/>
      <c r="D9" s="482"/>
      <c r="E9" s="30" t="s">
        <v>2</v>
      </c>
      <c r="F9" s="30" t="s">
        <v>3</v>
      </c>
      <c r="G9" s="478"/>
      <c r="H9" s="478"/>
      <c r="I9" s="30" t="s">
        <v>4</v>
      </c>
      <c r="J9" s="30" t="s">
        <v>5</v>
      </c>
      <c r="K9" s="30" t="s">
        <v>49</v>
      </c>
      <c r="L9" s="12" t="s">
        <v>41</v>
      </c>
      <c r="M9" s="478"/>
      <c r="N9" s="478"/>
      <c r="O9" s="478"/>
      <c r="P9" s="478"/>
      <c r="Q9" s="174" t="s">
        <v>97</v>
      </c>
      <c r="R9" s="12" t="s">
        <v>86</v>
      </c>
      <c r="S9" s="12" t="s">
        <v>21</v>
      </c>
      <c r="T9" s="476"/>
      <c r="U9" s="476"/>
      <c r="V9" s="476"/>
      <c r="W9" s="478"/>
      <c r="X9" s="476"/>
      <c r="Y9" s="476"/>
      <c r="Z9" s="476"/>
      <c r="AA9" s="31" t="s">
        <v>26</v>
      </c>
      <c r="AB9" s="31" t="s">
        <v>32</v>
      </c>
      <c r="AC9" s="31" t="s">
        <v>27</v>
      </c>
      <c r="AD9" s="31" t="s">
        <v>28</v>
      </c>
      <c r="AE9" s="476"/>
    </row>
    <row r="10" spans="1:33" s="29" customFormat="1" ht="33.75" customHeight="1">
      <c r="A10" s="16">
        <v>1</v>
      </c>
      <c r="B10" s="17" t="s">
        <v>62</v>
      </c>
      <c r="C10" s="18" t="s">
        <v>61</v>
      </c>
      <c r="D10" s="18">
        <v>1</v>
      </c>
      <c r="E10" s="19"/>
      <c r="F10" s="19"/>
      <c r="G10" s="21">
        <v>6</v>
      </c>
      <c r="H10" s="21"/>
      <c r="I10" s="19">
        <f>ROUND(D10/G10,2)</f>
        <v>0.17</v>
      </c>
      <c r="J10" s="19"/>
      <c r="K10" s="19"/>
      <c r="L10" s="19"/>
      <c r="M10" s="19">
        <v>4</v>
      </c>
      <c r="N10" s="19">
        <v>4440</v>
      </c>
      <c r="O10" s="19">
        <f>ROUND(N10/164.25*8,2)</f>
        <v>216.26</v>
      </c>
      <c r="P10" s="19">
        <f>ROUND(O10*I10,2)</f>
        <v>36.76</v>
      </c>
      <c r="Q10" s="19">
        <f>P10*1</f>
        <v>36.76</v>
      </c>
      <c r="R10" s="19"/>
      <c r="S10" s="22">
        <f>ROUND(P10*0.2,2)</f>
        <v>7.35</v>
      </c>
      <c r="T10" s="22">
        <f>SUM(P10:S10)</f>
        <v>80.86999999999999</v>
      </c>
      <c r="U10" s="22"/>
      <c r="V10" s="22">
        <f>T10+U10</f>
        <v>80.86999999999999</v>
      </c>
      <c r="W10" s="19">
        <v>1</v>
      </c>
      <c r="X10" s="22">
        <f>V10*W10</f>
        <v>80.86999999999999</v>
      </c>
      <c r="Y10" s="22">
        <f>ROUND(X10*0.302,2)</f>
        <v>24.42</v>
      </c>
      <c r="Z10" s="22">
        <f>X10+Y10</f>
        <v>105.28999999999999</v>
      </c>
      <c r="AA10" s="23" t="s">
        <v>58</v>
      </c>
      <c r="AB10" s="23">
        <f>'Исходные данные'!G13</f>
        <v>150</v>
      </c>
      <c r="AC10" s="24">
        <f>0.15*5</f>
        <v>0.75</v>
      </c>
      <c r="AD10" s="24">
        <f>AB10*AC10</f>
        <v>112.5</v>
      </c>
      <c r="AE10" s="21">
        <f>L10+Z10+AD10</f>
        <v>217.79</v>
      </c>
    </row>
    <row r="11" spans="1:33" s="29" customFormat="1" ht="54.75" customHeight="1">
      <c r="A11" s="14">
        <v>2</v>
      </c>
      <c r="B11" s="25" t="s">
        <v>88</v>
      </c>
      <c r="C11" s="26" t="s">
        <v>89</v>
      </c>
      <c r="D11" s="26">
        <v>300</v>
      </c>
      <c r="E11" s="20"/>
      <c r="F11" s="20"/>
      <c r="G11" s="20">
        <v>25000</v>
      </c>
      <c r="H11" s="20"/>
      <c r="I11" s="20">
        <f t="shared" ref="I11" si="0">ROUND(D11/G11,2)</f>
        <v>0.01</v>
      </c>
      <c r="J11" s="20"/>
      <c r="K11" s="20"/>
      <c r="L11" s="20"/>
      <c r="M11" s="20">
        <v>4</v>
      </c>
      <c r="N11" s="20">
        <v>44400</v>
      </c>
      <c r="O11" s="19">
        <f>ROUND(N11/164.25*8,2)</f>
        <v>2162.56</v>
      </c>
      <c r="P11" s="20">
        <f t="shared" ref="P11:P16" si="1">ROUND(O11*I11,2)</f>
        <v>21.63</v>
      </c>
      <c r="Q11" s="20">
        <f>P11*1</f>
        <v>21.63</v>
      </c>
      <c r="R11" s="20"/>
      <c r="S11" s="20">
        <f t="shared" ref="S11:S16" si="2">ROUND(P11*0.2,2)</f>
        <v>4.33</v>
      </c>
      <c r="T11" s="20">
        <f t="shared" ref="T11:T16" si="3">SUM(P11:S11)</f>
        <v>47.589999999999996</v>
      </c>
      <c r="U11" s="20"/>
      <c r="V11" s="20">
        <f>T11+U11</f>
        <v>47.589999999999996</v>
      </c>
      <c r="W11" s="20">
        <f>W10</f>
        <v>1</v>
      </c>
      <c r="X11" s="20">
        <f t="shared" ref="X11:X16" si="4">V11*W11</f>
        <v>47.589999999999996</v>
      </c>
      <c r="Y11" s="22">
        <f>ROUND(X11*0.302,2)</f>
        <v>14.37</v>
      </c>
      <c r="Z11" s="20">
        <f t="shared" ref="Z11:Z16" si="5">X11+Y11</f>
        <v>61.959999999999994</v>
      </c>
      <c r="AA11" s="20"/>
      <c r="AB11" s="20"/>
      <c r="AC11" s="20"/>
      <c r="AD11" s="20"/>
      <c r="AE11" s="21">
        <f>L11+Z11</f>
        <v>61.959999999999994</v>
      </c>
    </row>
    <row r="12" spans="1:33" s="29" customFormat="1" ht="51.75" customHeight="1">
      <c r="A12" s="16">
        <v>3</v>
      </c>
      <c r="B12" s="17" t="s">
        <v>63</v>
      </c>
      <c r="C12" s="18" t="s">
        <v>64</v>
      </c>
      <c r="D12" s="18">
        <v>50</v>
      </c>
      <c r="E12" s="19"/>
      <c r="F12" s="19"/>
      <c r="G12" s="19">
        <v>7680</v>
      </c>
      <c r="H12" s="19"/>
      <c r="I12" s="19">
        <f>ROUND(D12/G12,2)</f>
        <v>0.01</v>
      </c>
      <c r="J12" s="19"/>
      <c r="K12" s="21"/>
      <c r="L12" s="21"/>
      <c r="M12" s="19">
        <v>4</v>
      </c>
      <c r="N12" s="19">
        <v>4440</v>
      </c>
      <c r="O12" s="19">
        <f>ROUND(N12/164.25*8,2)</f>
        <v>216.26</v>
      </c>
      <c r="P12" s="19">
        <f>ROUND(O12*I12,2)</f>
        <v>2.16</v>
      </c>
      <c r="Q12" s="19">
        <f>P12*1</f>
        <v>2.16</v>
      </c>
      <c r="R12" s="19"/>
      <c r="S12" s="19">
        <f>ROUND(P12*0.2,2)</f>
        <v>0.43</v>
      </c>
      <c r="T12" s="19">
        <f t="shared" si="3"/>
        <v>4.75</v>
      </c>
      <c r="U12" s="19"/>
      <c r="V12" s="19">
        <f>T12+U12</f>
        <v>4.75</v>
      </c>
      <c r="W12" s="19">
        <f>W11</f>
        <v>1</v>
      </c>
      <c r="X12" s="19">
        <f>V12*W12</f>
        <v>4.75</v>
      </c>
      <c r="Y12" s="22">
        <f>ROUND(X12*0.302,2)</f>
        <v>1.43</v>
      </c>
      <c r="Z12" s="19">
        <f>X12+Y12</f>
        <v>6.18</v>
      </c>
      <c r="AA12" s="13"/>
      <c r="AB12" s="14"/>
      <c r="AC12" s="15"/>
      <c r="AD12" s="15"/>
      <c r="AE12" s="21">
        <f>L12+Z12</f>
        <v>6.18</v>
      </c>
    </row>
    <row r="13" spans="1:33" s="29" customFormat="1" ht="21" customHeight="1">
      <c r="A13" s="463">
        <v>4</v>
      </c>
      <c r="B13" s="465" t="s">
        <v>65</v>
      </c>
      <c r="C13" s="467" t="s">
        <v>6</v>
      </c>
      <c r="D13" s="467">
        <v>7</v>
      </c>
      <c r="E13" s="459" t="s">
        <v>40</v>
      </c>
      <c r="F13" s="459"/>
      <c r="G13" s="459">
        <v>169.1</v>
      </c>
      <c r="H13" s="459"/>
      <c r="I13" s="459">
        <f>ROUND(D13/G13,2)</f>
        <v>0.04</v>
      </c>
      <c r="J13" s="459">
        <f>I13</f>
        <v>0.04</v>
      </c>
      <c r="K13" s="456"/>
      <c r="L13" s="456">
        <f>ROUND(K13*J13,2)</f>
        <v>0</v>
      </c>
      <c r="M13" s="459">
        <v>5</v>
      </c>
      <c r="N13" s="459">
        <v>4946</v>
      </c>
      <c r="O13" s="459">
        <f>ROUND(N13/164.25*8,2)</f>
        <v>240.9</v>
      </c>
      <c r="P13" s="459">
        <f>ROUND(O13*I13,2)</f>
        <v>9.64</v>
      </c>
      <c r="Q13" s="459">
        <f>P13*1</f>
        <v>9.64</v>
      </c>
      <c r="R13" s="459"/>
      <c r="S13" s="459">
        <f>ROUND(P13*0.2,2)</f>
        <v>1.93</v>
      </c>
      <c r="T13" s="459">
        <f t="shared" si="3"/>
        <v>21.21</v>
      </c>
      <c r="U13" s="459"/>
      <c r="V13" s="459">
        <f>T13+U13</f>
        <v>21.21</v>
      </c>
      <c r="W13" s="459">
        <f>W12</f>
        <v>1</v>
      </c>
      <c r="X13" s="459">
        <f>V13*W13</f>
        <v>21.21</v>
      </c>
      <c r="Y13" s="459">
        <f t="shared" ref="Y13:Y15" si="6">ROUND(X13*0.302,2)</f>
        <v>6.41</v>
      </c>
      <c r="Z13" s="456">
        <f>X13+Y13</f>
        <v>27.62</v>
      </c>
      <c r="AA13" s="27" t="s">
        <v>29</v>
      </c>
      <c r="AB13" s="15">
        <f>'свод Обл'!D46</f>
        <v>34.4</v>
      </c>
      <c r="AC13" s="15">
        <f>78.7/100*D13</f>
        <v>5.5090000000000003</v>
      </c>
      <c r="AD13" s="15">
        <f t="shared" ref="AD13:AD15" si="7">ROUND(AB13*AC13,2)</f>
        <v>189.51</v>
      </c>
      <c r="AE13" s="456">
        <f>L13+Z13+AD13+AD14+AD15</f>
        <v>242.45</v>
      </c>
    </row>
    <row r="14" spans="1:33" s="29" customFormat="1" ht="21" customHeight="1">
      <c r="A14" s="469"/>
      <c r="B14" s="470"/>
      <c r="C14" s="471"/>
      <c r="D14" s="471"/>
      <c r="E14" s="460"/>
      <c r="F14" s="460"/>
      <c r="G14" s="460"/>
      <c r="H14" s="460"/>
      <c r="I14" s="460"/>
      <c r="J14" s="460"/>
      <c r="K14" s="457"/>
      <c r="L14" s="457"/>
      <c r="M14" s="460"/>
      <c r="N14" s="460"/>
      <c r="O14" s="460"/>
      <c r="P14" s="460"/>
      <c r="Q14" s="460"/>
      <c r="R14" s="460"/>
      <c r="S14" s="460"/>
      <c r="T14" s="460">
        <f t="shared" si="3"/>
        <v>0</v>
      </c>
      <c r="U14" s="460"/>
      <c r="V14" s="460"/>
      <c r="W14" s="460"/>
      <c r="X14" s="460"/>
      <c r="Y14" s="460">
        <f t="shared" si="6"/>
        <v>0</v>
      </c>
      <c r="Z14" s="457"/>
      <c r="AA14" s="27" t="s">
        <v>31</v>
      </c>
      <c r="AB14" s="15">
        <f>'свод Обл'!D46</f>
        <v>34.4</v>
      </c>
      <c r="AC14" s="15">
        <f>AC13*0.015</f>
        <v>8.2635E-2</v>
      </c>
      <c r="AD14" s="15">
        <f t="shared" si="7"/>
        <v>2.84</v>
      </c>
      <c r="AE14" s="457"/>
    </row>
    <row r="15" spans="1:33" s="29" customFormat="1" ht="21" customHeight="1">
      <c r="A15" s="464"/>
      <c r="B15" s="466"/>
      <c r="C15" s="468"/>
      <c r="D15" s="468"/>
      <c r="E15" s="461"/>
      <c r="F15" s="461"/>
      <c r="G15" s="461"/>
      <c r="H15" s="461"/>
      <c r="I15" s="461"/>
      <c r="J15" s="461"/>
      <c r="K15" s="458"/>
      <c r="L15" s="458"/>
      <c r="M15" s="461"/>
      <c r="N15" s="461"/>
      <c r="O15" s="461"/>
      <c r="P15" s="461"/>
      <c r="Q15" s="461"/>
      <c r="R15" s="461"/>
      <c r="S15" s="461"/>
      <c r="T15" s="461">
        <f t="shared" si="3"/>
        <v>0</v>
      </c>
      <c r="U15" s="461"/>
      <c r="V15" s="461"/>
      <c r="W15" s="461"/>
      <c r="X15" s="461"/>
      <c r="Y15" s="461">
        <f t="shared" si="6"/>
        <v>0</v>
      </c>
      <c r="Z15" s="458"/>
      <c r="AA15" s="27" t="s">
        <v>30</v>
      </c>
      <c r="AB15" s="195">
        <f>'свод Обл'!D47</f>
        <v>80</v>
      </c>
      <c r="AC15" s="15">
        <f>AC13*0.051</f>
        <v>0.28095900000000001</v>
      </c>
      <c r="AD15" s="15">
        <f t="shared" si="7"/>
        <v>22.48</v>
      </c>
      <c r="AE15" s="458"/>
    </row>
    <row r="16" spans="1:33" s="29" customFormat="1" ht="20.100000000000001" customHeight="1">
      <c r="A16" s="463">
        <v>5</v>
      </c>
      <c r="B16" s="465" t="s">
        <v>90</v>
      </c>
      <c r="C16" s="467" t="s">
        <v>6</v>
      </c>
      <c r="D16" s="467">
        <v>40</v>
      </c>
      <c r="E16" s="459" t="s">
        <v>40</v>
      </c>
      <c r="F16" s="459"/>
      <c r="G16" s="459"/>
      <c r="H16" s="459" t="s">
        <v>81</v>
      </c>
      <c r="I16" s="456">
        <f>ROUND(SUM(I10:I13)/5,2)</f>
        <v>0.05</v>
      </c>
      <c r="J16" s="456">
        <f t="shared" ref="J16" si="8">I16</f>
        <v>0.05</v>
      </c>
      <c r="K16" s="456"/>
      <c r="L16" s="456">
        <f>ROUND(K16*J16,2)</f>
        <v>0</v>
      </c>
      <c r="M16" s="459">
        <v>6</v>
      </c>
      <c r="N16" s="459">
        <v>5455</v>
      </c>
      <c r="O16" s="459">
        <f>ROUND(N16/164.25*8,2)</f>
        <v>265.69</v>
      </c>
      <c r="P16" s="459">
        <f t="shared" si="1"/>
        <v>13.28</v>
      </c>
      <c r="Q16" s="459">
        <f>P16*1</f>
        <v>13.28</v>
      </c>
      <c r="R16" s="459"/>
      <c r="S16" s="459">
        <f t="shared" si="2"/>
        <v>2.66</v>
      </c>
      <c r="T16" s="459">
        <f t="shared" si="3"/>
        <v>29.22</v>
      </c>
      <c r="U16" s="459"/>
      <c r="V16" s="459">
        <f>T16+U16</f>
        <v>29.22</v>
      </c>
      <c r="W16" s="459">
        <f>W12</f>
        <v>1</v>
      </c>
      <c r="X16" s="459">
        <f t="shared" si="4"/>
        <v>29.22</v>
      </c>
      <c r="Y16" s="459">
        <f>ROUND(X16*0.302,2)</f>
        <v>8.82</v>
      </c>
      <c r="Z16" s="459">
        <f t="shared" si="5"/>
        <v>38.04</v>
      </c>
      <c r="AA16" s="13" t="s">
        <v>31</v>
      </c>
      <c r="AB16" s="15">
        <f>AB14</f>
        <v>34.4</v>
      </c>
      <c r="AC16" s="15">
        <f>17/100*D16</f>
        <v>6.8000000000000007</v>
      </c>
      <c r="AD16" s="15">
        <f t="shared" ref="AD16:AD17" si="9">ROUND(AB16*AC16,2)</f>
        <v>233.92</v>
      </c>
      <c r="AE16" s="456">
        <f>L16+Z16+AD16+AD17</f>
        <v>288.27999999999997</v>
      </c>
      <c r="AF16" s="29">
        <v>211</v>
      </c>
      <c r="AG16" s="29">
        <f>T18</f>
        <v>183.64</v>
      </c>
    </row>
    <row r="17" spans="1:33" s="29" customFormat="1" ht="30" customHeight="1">
      <c r="A17" s="464"/>
      <c r="B17" s="466"/>
      <c r="C17" s="468"/>
      <c r="D17" s="468"/>
      <c r="E17" s="461"/>
      <c r="F17" s="461"/>
      <c r="G17" s="461"/>
      <c r="H17" s="461"/>
      <c r="I17" s="458"/>
      <c r="J17" s="458"/>
      <c r="K17" s="458"/>
      <c r="L17" s="458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13" t="s">
        <v>30</v>
      </c>
      <c r="AB17" s="14">
        <f>'Исходные данные'!G8</f>
        <v>80</v>
      </c>
      <c r="AC17" s="15">
        <f>0.03*AC16</f>
        <v>0.20400000000000001</v>
      </c>
      <c r="AD17" s="15">
        <f t="shared" si="9"/>
        <v>16.32</v>
      </c>
      <c r="AE17" s="457"/>
      <c r="AF17" s="29">
        <v>213</v>
      </c>
      <c r="AG17" s="29">
        <f>Y18</f>
        <v>55.449999999999996</v>
      </c>
    </row>
    <row r="18" spans="1:33" s="29" customFormat="1" ht="22.5" customHeight="1">
      <c r="A18" s="14"/>
      <c r="B18" s="472" t="s">
        <v>8</v>
      </c>
      <c r="C18" s="473"/>
      <c r="D18" s="28"/>
      <c r="E18" s="23"/>
      <c r="F18" s="23"/>
      <c r="G18" s="23"/>
      <c r="H18" s="23"/>
      <c r="I18" s="23">
        <f>SUM(I10:I16)</f>
        <v>0.28000000000000003</v>
      </c>
      <c r="J18" s="23">
        <f>SUM(J10:J16)</f>
        <v>0.09</v>
      </c>
      <c r="K18" s="24">
        <f>SUM(K10:K16)</f>
        <v>0</v>
      </c>
      <c r="L18" s="24">
        <f>SUM(L10:L16)</f>
        <v>0</v>
      </c>
      <c r="M18" s="23"/>
      <c r="N18" s="23"/>
      <c r="O18" s="23"/>
      <c r="P18" s="23">
        <f t="shared" ref="P18:V18" si="10">SUM(P10:P16)</f>
        <v>83.47</v>
      </c>
      <c r="Q18" s="23">
        <f t="shared" si="10"/>
        <v>83.47</v>
      </c>
      <c r="R18" s="23"/>
      <c r="S18" s="23">
        <f t="shared" si="10"/>
        <v>16.7</v>
      </c>
      <c r="T18" s="23">
        <f t="shared" si="10"/>
        <v>183.64</v>
      </c>
      <c r="U18" s="23">
        <f t="shared" si="10"/>
        <v>0</v>
      </c>
      <c r="V18" s="23">
        <f t="shared" si="10"/>
        <v>183.64</v>
      </c>
      <c r="W18" s="23"/>
      <c r="X18" s="23">
        <f>SUM(X10:X16)</f>
        <v>183.64</v>
      </c>
      <c r="Y18" s="23">
        <f>SUM(Y10:Y16)</f>
        <v>55.449999999999996</v>
      </c>
      <c r="Z18" s="23">
        <f>SUM(Z10:Z16)</f>
        <v>239.09</v>
      </c>
      <c r="AA18" s="23"/>
      <c r="AB18" s="23"/>
      <c r="AC18" s="23"/>
      <c r="AD18" s="24">
        <f>SUM(AD10:AD17)</f>
        <v>577.57000000000005</v>
      </c>
      <c r="AE18" s="23">
        <f t="shared" ref="AE18" si="11">SUM(AE10:AE16)</f>
        <v>816.66</v>
      </c>
      <c r="AF18" s="29">
        <v>340</v>
      </c>
      <c r="AG18" s="99">
        <f>AD18</f>
        <v>577.57000000000005</v>
      </c>
    </row>
    <row r="19" spans="1:33">
      <c r="AG19">
        <f>SUM(AG16:AG18)</f>
        <v>816.66000000000008</v>
      </c>
    </row>
    <row r="20" spans="1:33" ht="34.5" customHeight="1">
      <c r="A20" s="462" t="s">
        <v>80</v>
      </c>
      <c r="B20" s="462"/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</row>
  </sheetData>
  <mergeCells count="91">
    <mergeCell ref="H8:H9"/>
    <mergeCell ref="C7:G7"/>
    <mergeCell ref="A8:A9"/>
    <mergeCell ref="B8:B9"/>
    <mergeCell ref="C8:C9"/>
    <mergeCell ref="D8:D9"/>
    <mergeCell ref="E8:F8"/>
    <mergeCell ref="G8:G9"/>
    <mergeCell ref="AE8:AE9"/>
    <mergeCell ref="I8:J8"/>
    <mergeCell ref="K8:L8"/>
    <mergeCell ref="M8:M9"/>
    <mergeCell ref="N8:N9"/>
    <mergeCell ref="O8:O9"/>
    <mergeCell ref="P8:P9"/>
    <mergeCell ref="Z8:Z9"/>
    <mergeCell ref="T8:T9"/>
    <mergeCell ref="U8:U9"/>
    <mergeCell ref="V8:V9"/>
    <mergeCell ref="W8:W9"/>
    <mergeCell ref="X8:X9"/>
    <mergeCell ref="Q8:S8"/>
    <mergeCell ref="Y8:Y9"/>
    <mergeCell ref="W16:W17"/>
    <mergeCell ref="X16:X17"/>
    <mergeCell ref="Y16:Y17"/>
    <mergeCell ref="Z16:Z17"/>
    <mergeCell ref="AA8:AD8"/>
    <mergeCell ref="Y13:Y15"/>
    <mergeCell ref="Z13:Z15"/>
    <mergeCell ref="AE16:AE17"/>
    <mergeCell ref="T16:T17"/>
    <mergeCell ref="U16:U17"/>
    <mergeCell ref="B18:C18"/>
    <mergeCell ref="N16:N17"/>
    <mergeCell ref="O16:O17"/>
    <mergeCell ref="M16:M17"/>
    <mergeCell ref="G16:G17"/>
    <mergeCell ref="I16:I17"/>
    <mergeCell ref="J16:J17"/>
    <mergeCell ref="K16:K17"/>
    <mergeCell ref="L16:L17"/>
    <mergeCell ref="P16:P17"/>
    <mergeCell ref="Q16:Q17"/>
    <mergeCell ref="R16:R17"/>
    <mergeCell ref="V16:V17"/>
    <mergeCell ref="S16:S17"/>
    <mergeCell ref="G13:G15"/>
    <mergeCell ref="I13:I15"/>
    <mergeCell ref="J13:J15"/>
    <mergeCell ref="K13:K15"/>
    <mergeCell ref="L13:L15"/>
    <mergeCell ref="H13:H15"/>
    <mergeCell ref="A20:R20"/>
    <mergeCell ref="F13:F15"/>
    <mergeCell ref="A16:A17"/>
    <mergeCell ref="B16:B17"/>
    <mergeCell ref="C16:C17"/>
    <mergeCell ref="D16:D17"/>
    <mergeCell ref="E16:E17"/>
    <mergeCell ref="F16:F17"/>
    <mergeCell ref="H16:H17"/>
    <mergeCell ref="A13:A15"/>
    <mergeCell ref="B13:B15"/>
    <mergeCell ref="C13:C15"/>
    <mergeCell ref="D13:D15"/>
    <mergeCell ref="E13:E15"/>
    <mergeCell ref="AE13:AE15"/>
    <mergeCell ref="X13:X15"/>
    <mergeCell ref="M13:M15"/>
    <mergeCell ref="N13:N15"/>
    <mergeCell ref="O13:O15"/>
    <mergeCell ref="P13:P15"/>
    <mergeCell ref="Q13:Q15"/>
    <mergeCell ref="R13:R15"/>
    <mergeCell ref="S13:S15"/>
    <mergeCell ref="V13:V15"/>
    <mergeCell ref="W13:W15"/>
    <mergeCell ref="U13:U15"/>
    <mergeCell ref="T13:T15"/>
    <mergeCell ref="Z1:AE1"/>
    <mergeCell ref="A2:G2"/>
    <mergeCell ref="A3:B5"/>
    <mergeCell ref="C3:G3"/>
    <mergeCell ref="C4:G5"/>
    <mergeCell ref="A6:B6"/>
    <mergeCell ref="C6:G6"/>
    <mergeCell ref="R6:W6"/>
    <mergeCell ref="H2:AE2"/>
    <mergeCell ref="H3:AE3"/>
    <mergeCell ref="H4:AE5"/>
  </mergeCells>
  <pageMargins left="0.27559055118110237" right="0.35433070866141736" top="0.74803149606299213" bottom="0.74803149606299213" header="0.31496062992125984" footer="0.31496062992125984"/>
  <pageSetup paperSize="8" scale="4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16"/>
  <sheetViews>
    <sheetView view="pageBreakPreview" topLeftCell="N1" zoomScale="71" zoomScaleNormal="82" zoomScaleSheetLayoutView="71" workbookViewId="0">
      <selection activeCell="H2" sqref="H2:Y2"/>
    </sheetView>
  </sheetViews>
  <sheetFormatPr defaultRowHeight="15"/>
  <cols>
    <col min="1" max="1" width="6.7109375" customWidth="1"/>
    <col min="2" max="2" width="23.85546875" customWidth="1"/>
    <col min="3" max="3" width="7.85546875" customWidth="1"/>
    <col min="4" max="4" width="7.7109375" customWidth="1"/>
    <col min="5" max="5" width="10" customWidth="1"/>
    <col min="6" max="6" width="11.140625" customWidth="1"/>
    <col min="7" max="7" width="7.42578125" customWidth="1"/>
    <col min="8" max="8" width="19.140625" customWidth="1"/>
    <col min="9" max="9" width="7.5703125" customWidth="1"/>
    <col min="10" max="10" width="10.140625" customWidth="1"/>
    <col min="11" max="11" width="7.5703125" customWidth="1"/>
    <col min="12" max="13" width="11.28515625" customWidth="1"/>
    <col min="14" max="14" width="12" customWidth="1"/>
    <col min="15" max="15" width="13.42578125" customWidth="1"/>
    <col min="16" max="16" width="17.5703125" customWidth="1"/>
    <col min="17" max="17" width="10.7109375" customWidth="1"/>
    <col min="18" max="18" width="12.85546875" customWidth="1"/>
    <col min="19" max="19" width="10.5703125" customWidth="1"/>
    <col min="20" max="20" width="14.85546875" customWidth="1"/>
    <col min="21" max="21" width="10.7109375" customWidth="1"/>
    <col min="22" max="22" width="8.7109375" customWidth="1"/>
    <col min="23" max="23" width="7.7109375" customWidth="1"/>
    <col min="24" max="24" width="9.5703125" customWidth="1"/>
    <col min="25" max="25" width="12.5703125" customWidth="1"/>
    <col min="27" max="27" width="14.140625" customWidth="1"/>
    <col min="28" max="28" width="11.140625" bestFit="1" customWidth="1"/>
    <col min="34" max="36" width="10.85546875" bestFit="1" customWidth="1"/>
    <col min="257" max="257" width="6.7109375" customWidth="1"/>
    <col min="258" max="258" width="23.85546875" customWidth="1"/>
    <col min="259" max="259" width="7.85546875" customWidth="1"/>
    <col min="260" max="260" width="7.7109375" customWidth="1"/>
    <col min="261" max="261" width="13.5703125" customWidth="1"/>
    <col min="262" max="262" width="11.140625" customWidth="1"/>
    <col min="263" max="263" width="7.42578125" customWidth="1"/>
    <col min="264" max="264" width="19.140625" customWidth="1"/>
    <col min="265" max="265" width="7.5703125" customWidth="1"/>
    <col min="266" max="266" width="12.28515625" customWidth="1"/>
    <col min="267" max="267" width="7.5703125" customWidth="1"/>
    <col min="268" max="269" width="11.28515625" customWidth="1"/>
    <col min="270" max="270" width="12" customWidth="1"/>
    <col min="271" max="271" width="13.42578125" customWidth="1"/>
    <col min="272" max="272" width="17.5703125" customWidth="1"/>
    <col min="273" max="273" width="10.7109375" customWidth="1"/>
    <col min="274" max="274" width="12.85546875" customWidth="1"/>
    <col min="275" max="275" width="10.5703125" customWidth="1"/>
    <col min="276" max="276" width="15.42578125" customWidth="1"/>
    <col min="277" max="277" width="14.140625" customWidth="1"/>
    <col min="278" max="278" width="8.7109375" customWidth="1"/>
    <col min="279" max="279" width="7.7109375" customWidth="1"/>
    <col min="280" max="280" width="9.5703125" customWidth="1"/>
    <col min="281" max="281" width="12.5703125" customWidth="1"/>
    <col min="283" max="283" width="14.140625" customWidth="1"/>
    <col min="284" max="284" width="11.140625" bestFit="1" customWidth="1"/>
    <col min="290" max="292" width="10.85546875" bestFit="1" customWidth="1"/>
    <col min="513" max="513" width="6.7109375" customWidth="1"/>
    <col min="514" max="514" width="23.85546875" customWidth="1"/>
    <col min="515" max="515" width="7.85546875" customWidth="1"/>
    <col min="516" max="516" width="7.7109375" customWidth="1"/>
    <col min="517" max="517" width="13.5703125" customWidth="1"/>
    <col min="518" max="518" width="11.140625" customWidth="1"/>
    <col min="519" max="519" width="7.42578125" customWidth="1"/>
    <col min="520" max="520" width="19.140625" customWidth="1"/>
    <col min="521" max="521" width="7.5703125" customWidth="1"/>
    <col min="522" max="522" width="12.28515625" customWidth="1"/>
    <col min="523" max="523" width="7.5703125" customWidth="1"/>
    <col min="524" max="525" width="11.28515625" customWidth="1"/>
    <col min="526" max="526" width="12" customWidth="1"/>
    <col min="527" max="527" width="13.42578125" customWidth="1"/>
    <col min="528" max="528" width="17.5703125" customWidth="1"/>
    <col min="529" max="529" width="10.7109375" customWidth="1"/>
    <col min="530" max="530" width="12.85546875" customWidth="1"/>
    <col min="531" max="531" width="10.5703125" customWidth="1"/>
    <col min="532" max="532" width="15.42578125" customWidth="1"/>
    <col min="533" max="533" width="14.140625" customWidth="1"/>
    <col min="534" max="534" width="8.7109375" customWidth="1"/>
    <col min="535" max="535" width="7.7109375" customWidth="1"/>
    <col min="536" max="536" width="9.5703125" customWidth="1"/>
    <col min="537" max="537" width="12.5703125" customWidth="1"/>
    <col min="539" max="539" width="14.140625" customWidth="1"/>
    <col min="540" max="540" width="11.140625" bestFit="1" customWidth="1"/>
    <col min="546" max="548" width="10.85546875" bestFit="1" customWidth="1"/>
    <col min="769" max="769" width="6.7109375" customWidth="1"/>
    <col min="770" max="770" width="23.85546875" customWidth="1"/>
    <col min="771" max="771" width="7.85546875" customWidth="1"/>
    <col min="772" max="772" width="7.7109375" customWidth="1"/>
    <col min="773" max="773" width="13.5703125" customWidth="1"/>
    <col min="774" max="774" width="11.140625" customWidth="1"/>
    <col min="775" max="775" width="7.42578125" customWidth="1"/>
    <col min="776" max="776" width="19.140625" customWidth="1"/>
    <col min="777" max="777" width="7.5703125" customWidth="1"/>
    <col min="778" max="778" width="12.28515625" customWidth="1"/>
    <col min="779" max="779" width="7.5703125" customWidth="1"/>
    <col min="780" max="781" width="11.28515625" customWidth="1"/>
    <col min="782" max="782" width="12" customWidth="1"/>
    <col min="783" max="783" width="13.42578125" customWidth="1"/>
    <col min="784" max="784" width="17.5703125" customWidth="1"/>
    <col min="785" max="785" width="10.7109375" customWidth="1"/>
    <col min="786" max="786" width="12.85546875" customWidth="1"/>
    <col min="787" max="787" width="10.5703125" customWidth="1"/>
    <col min="788" max="788" width="15.42578125" customWidth="1"/>
    <col min="789" max="789" width="14.140625" customWidth="1"/>
    <col min="790" max="790" width="8.7109375" customWidth="1"/>
    <col min="791" max="791" width="7.7109375" customWidth="1"/>
    <col min="792" max="792" width="9.5703125" customWidth="1"/>
    <col min="793" max="793" width="12.5703125" customWidth="1"/>
    <col min="795" max="795" width="14.140625" customWidth="1"/>
    <col min="796" max="796" width="11.140625" bestFit="1" customWidth="1"/>
    <col min="802" max="804" width="10.85546875" bestFit="1" customWidth="1"/>
    <col min="1025" max="1025" width="6.7109375" customWidth="1"/>
    <col min="1026" max="1026" width="23.85546875" customWidth="1"/>
    <col min="1027" max="1027" width="7.85546875" customWidth="1"/>
    <col min="1028" max="1028" width="7.7109375" customWidth="1"/>
    <col min="1029" max="1029" width="13.5703125" customWidth="1"/>
    <col min="1030" max="1030" width="11.140625" customWidth="1"/>
    <col min="1031" max="1031" width="7.42578125" customWidth="1"/>
    <col min="1032" max="1032" width="19.140625" customWidth="1"/>
    <col min="1033" max="1033" width="7.5703125" customWidth="1"/>
    <col min="1034" max="1034" width="12.28515625" customWidth="1"/>
    <col min="1035" max="1035" width="7.5703125" customWidth="1"/>
    <col min="1036" max="1037" width="11.28515625" customWidth="1"/>
    <col min="1038" max="1038" width="12" customWidth="1"/>
    <col min="1039" max="1039" width="13.42578125" customWidth="1"/>
    <col min="1040" max="1040" width="17.5703125" customWidth="1"/>
    <col min="1041" max="1041" width="10.7109375" customWidth="1"/>
    <col min="1042" max="1042" width="12.85546875" customWidth="1"/>
    <col min="1043" max="1043" width="10.5703125" customWidth="1"/>
    <col min="1044" max="1044" width="15.42578125" customWidth="1"/>
    <col min="1045" max="1045" width="14.140625" customWidth="1"/>
    <col min="1046" max="1046" width="8.7109375" customWidth="1"/>
    <col min="1047" max="1047" width="7.7109375" customWidth="1"/>
    <col min="1048" max="1048" width="9.5703125" customWidth="1"/>
    <col min="1049" max="1049" width="12.5703125" customWidth="1"/>
    <col min="1051" max="1051" width="14.140625" customWidth="1"/>
    <col min="1052" max="1052" width="11.140625" bestFit="1" customWidth="1"/>
    <col min="1058" max="1060" width="10.85546875" bestFit="1" customWidth="1"/>
    <col min="1281" max="1281" width="6.7109375" customWidth="1"/>
    <col min="1282" max="1282" width="23.85546875" customWidth="1"/>
    <col min="1283" max="1283" width="7.85546875" customWidth="1"/>
    <col min="1284" max="1284" width="7.7109375" customWidth="1"/>
    <col min="1285" max="1285" width="13.5703125" customWidth="1"/>
    <col min="1286" max="1286" width="11.140625" customWidth="1"/>
    <col min="1287" max="1287" width="7.42578125" customWidth="1"/>
    <col min="1288" max="1288" width="19.140625" customWidth="1"/>
    <col min="1289" max="1289" width="7.5703125" customWidth="1"/>
    <col min="1290" max="1290" width="12.28515625" customWidth="1"/>
    <col min="1291" max="1291" width="7.5703125" customWidth="1"/>
    <col min="1292" max="1293" width="11.28515625" customWidth="1"/>
    <col min="1294" max="1294" width="12" customWidth="1"/>
    <col min="1295" max="1295" width="13.42578125" customWidth="1"/>
    <col min="1296" max="1296" width="17.5703125" customWidth="1"/>
    <col min="1297" max="1297" width="10.7109375" customWidth="1"/>
    <col min="1298" max="1298" width="12.85546875" customWidth="1"/>
    <col min="1299" max="1299" width="10.5703125" customWidth="1"/>
    <col min="1300" max="1300" width="15.42578125" customWidth="1"/>
    <col min="1301" max="1301" width="14.140625" customWidth="1"/>
    <col min="1302" max="1302" width="8.7109375" customWidth="1"/>
    <col min="1303" max="1303" width="7.7109375" customWidth="1"/>
    <col min="1304" max="1304" width="9.5703125" customWidth="1"/>
    <col min="1305" max="1305" width="12.5703125" customWidth="1"/>
    <col min="1307" max="1307" width="14.140625" customWidth="1"/>
    <col min="1308" max="1308" width="11.140625" bestFit="1" customWidth="1"/>
    <col min="1314" max="1316" width="10.85546875" bestFit="1" customWidth="1"/>
    <col min="1537" max="1537" width="6.7109375" customWidth="1"/>
    <col min="1538" max="1538" width="23.85546875" customWidth="1"/>
    <col min="1539" max="1539" width="7.85546875" customWidth="1"/>
    <col min="1540" max="1540" width="7.7109375" customWidth="1"/>
    <col min="1541" max="1541" width="13.5703125" customWidth="1"/>
    <col min="1542" max="1542" width="11.140625" customWidth="1"/>
    <col min="1543" max="1543" width="7.42578125" customWidth="1"/>
    <col min="1544" max="1544" width="19.140625" customWidth="1"/>
    <col min="1545" max="1545" width="7.5703125" customWidth="1"/>
    <col min="1546" max="1546" width="12.28515625" customWidth="1"/>
    <col min="1547" max="1547" width="7.5703125" customWidth="1"/>
    <col min="1548" max="1549" width="11.28515625" customWidth="1"/>
    <col min="1550" max="1550" width="12" customWidth="1"/>
    <col min="1551" max="1551" width="13.42578125" customWidth="1"/>
    <col min="1552" max="1552" width="17.5703125" customWidth="1"/>
    <col min="1553" max="1553" width="10.7109375" customWidth="1"/>
    <col min="1554" max="1554" width="12.85546875" customWidth="1"/>
    <col min="1555" max="1555" width="10.5703125" customWidth="1"/>
    <col min="1556" max="1556" width="15.42578125" customWidth="1"/>
    <col min="1557" max="1557" width="14.140625" customWidth="1"/>
    <col min="1558" max="1558" width="8.7109375" customWidth="1"/>
    <col min="1559" max="1559" width="7.7109375" customWidth="1"/>
    <col min="1560" max="1560" width="9.5703125" customWidth="1"/>
    <col min="1561" max="1561" width="12.5703125" customWidth="1"/>
    <col min="1563" max="1563" width="14.140625" customWidth="1"/>
    <col min="1564" max="1564" width="11.140625" bestFit="1" customWidth="1"/>
    <col min="1570" max="1572" width="10.85546875" bestFit="1" customWidth="1"/>
    <col min="1793" max="1793" width="6.7109375" customWidth="1"/>
    <col min="1794" max="1794" width="23.85546875" customWidth="1"/>
    <col min="1795" max="1795" width="7.85546875" customWidth="1"/>
    <col min="1796" max="1796" width="7.7109375" customWidth="1"/>
    <col min="1797" max="1797" width="13.5703125" customWidth="1"/>
    <col min="1798" max="1798" width="11.140625" customWidth="1"/>
    <col min="1799" max="1799" width="7.42578125" customWidth="1"/>
    <col min="1800" max="1800" width="19.140625" customWidth="1"/>
    <col min="1801" max="1801" width="7.5703125" customWidth="1"/>
    <col min="1802" max="1802" width="12.28515625" customWidth="1"/>
    <col min="1803" max="1803" width="7.5703125" customWidth="1"/>
    <col min="1804" max="1805" width="11.28515625" customWidth="1"/>
    <col min="1806" max="1806" width="12" customWidth="1"/>
    <col min="1807" max="1807" width="13.42578125" customWidth="1"/>
    <col min="1808" max="1808" width="17.5703125" customWidth="1"/>
    <col min="1809" max="1809" width="10.7109375" customWidth="1"/>
    <col min="1810" max="1810" width="12.85546875" customWidth="1"/>
    <col min="1811" max="1811" width="10.5703125" customWidth="1"/>
    <col min="1812" max="1812" width="15.42578125" customWidth="1"/>
    <col min="1813" max="1813" width="14.140625" customWidth="1"/>
    <col min="1814" max="1814" width="8.7109375" customWidth="1"/>
    <col min="1815" max="1815" width="7.7109375" customWidth="1"/>
    <col min="1816" max="1816" width="9.5703125" customWidth="1"/>
    <col min="1817" max="1817" width="12.5703125" customWidth="1"/>
    <col min="1819" max="1819" width="14.140625" customWidth="1"/>
    <col min="1820" max="1820" width="11.140625" bestFit="1" customWidth="1"/>
    <col min="1826" max="1828" width="10.85546875" bestFit="1" customWidth="1"/>
    <col min="2049" max="2049" width="6.7109375" customWidth="1"/>
    <col min="2050" max="2050" width="23.85546875" customWidth="1"/>
    <col min="2051" max="2051" width="7.85546875" customWidth="1"/>
    <col min="2052" max="2052" width="7.7109375" customWidth="1"/>
    <col min="2053" max="2053" width="13.5703125" customWidth="1"/>
    <col min="2054" max="2054" width="11.140625" customWidth="1"/>
    <col min="2055" max="2055" width="7.42578125" customWidth="1"/>
    <col min="2056" max="2056" width="19.140625" customWidth="1"/>
    <col min="2057" max="2057" width="7.5703125" customWidth="1"/>
    <col min="2058" max="2058" width="12.28515625" customWidth="1"/>
    <col min="2059" max="2059" width="7.5703125" customWidth="1"/>
    <col min="2060" max="2061" width="11.28515625" customWidth="1"/>
    <col min="2062" max="2062" width="12" customWidth="1"/>
    <col min="2063" max="2063" width="13.42578125" customWidth="1"/>
    <col min="2064" max="2064" width="17.5703125" customWidth="1"/>
    <col min="2065" max="2065" width="10.7109375" customWidth="1"/>
    <col min="2066" max="2066" width="12.85546875" customWidth="1"/>
    <col min="2067" max="2067" width="10.5703125" customWidth="1"/>
    <col min="2068" max="2068" width="15.42578125" customWidth="1"/>
    <col min="2069" max="2069" width="14.140625" customWidth="1"/>
    <col min="2070" max="2070" width="8.7109375" customWidth="1"/>
    <col min="2071" max="2071" width="7.7109375" customWidth="1"/>
    <col min="2072" max="2072" width="9.5703125" customWidth="1"/>
    <col min="2073" max="2073" width="12.5703125" customWidth="1"/>
    <col min="2075" max="2075" width="14.140625" customWidth="1"/>
    <col min="2076" max="2076" width="11.140625" bestFit="1" customWidth="1"/>
    <col min="2082" max="2084" width="10.85546875" bestFit="1" customWidth="1"/>
    <col min="2305" max="2305" width="6.7109375" customWidth="1"/>
    <col min="2306" max="2306" width="23.85546875" customWidth="1"/>
    <col min="2307" max="2307" width="7.85546875" customWidth="1"/>
    <col min="2308" max="2308" width="7.7109375" customWidth="1"/>
    <col min="2309" max="2309" width="13.5703125" customWidth="1"/>
    <col min="2310" max="2310" width="11.140625" customWidth="1"/>
    <col min="2311" max="2311" width="7.42578125" customWidth="1"/>
    <col min="2312" max="2312" width="19.140625" customWidth="1"/>
    <col min="2313" max="2313" width="7.5703125" customWidth="1"/>
    <col min="2314" max="2314" width="12.28515625" customWidth="1"/>
    <col min="2315" max="2315" width="7.5703125" customWidth="1"/>
    <col min="2316" max="2317" width="11.28515625" customWidth="1"/>
    <col min="2318" max="2318" width="12" customWidth="1"/>
    <col min="2319" max="2319" width="13.42578125" customWidth="1"/>
    <col min="2320" max="2320" width="17.5703125" customWidth="1"/>
    <col min="2321" max="2321" width="10.7109375" customWidth="1"/>
    <col min="2322" max="2322" width="12.85546875" customWidth="1"/>
    <col min="2323" max="2323" width="10.5703125" customWidth="1"/>
    <col min="2324" max="2324" width="15.42578125" customWidth="1"/>
    <col min="2325" max="2325" width="14.140625" customWidth="1"/>
    <col min="2326" max="2326" width="8.7109375" customWidth="1"/>
    <col min="2327" max="2327" width="7.7109375" customWidth="1"/>
    <col min="2328" max="2328" width="9.5703125" customWidth="1"/>
    <col min="2329" max="2329" width="12.5703125" customWidth="1"/>
    <col min="2331" max="2331" width="14.140625" customWidth="1"/>
    <col min="2332" max="2332" width="11.140625" bestFit="1" customWidth="1"/>
    <col min="2338" max="2340" width="10.85546875" bestFit="1" customWidth="1"/>
    <col min="2561" max="2561" width="6.7109375" customWidth="1"/>
    <col min="2562" max="2562" width="23.85546875" customWidth="1"/>
    <col min="2563" max="2563" width="7.85546875" customWidth="1"/>
    <col min="2564" max="2564" width="7.7109375" customWidth="1"/>
    <col min="2565" max="2565" width="13.5703125" customWidth="1"/>
    <col min="2566" max="2566" width="11.140625" customWidth="1"/>
    <col min="2567" max="2567" width="7.42578125" customWidth="1"/>
    <col min="2568" max="2568" width="19.140625" customWidth="1"/>
    <col min="2569" max="2569" width="7.5703125" customWidth="1"/>
    <col min="2570" max="2570" width="12.28515625" customWidth="1"/>
    <col min="2571" max="2571" width="7.5703125" customWidth="1"/>
    <col min="2572" max="2573" width="11.28515625" customWidth="1"/>
    <col min="2574" max="2574" width="12" customWidth="1"/>
    <col min="2575" max="2575" width="13.42578125" customWidth="1"/>
    <col min="2576" max="2576" width="17.5703125" customWidth="1"/>
    <col min="2577" max="2577" width="10.7109375" customWidth="1"/>
    <col min="2578" max="2578" width="12.85546875" customWidth="1"/>
    <col min="2579" max="2579" width="10.5703125" customWidth="1"/>
    <col min="2580" max="2580" width="15.42578125" customWidth="1"/>
    <col min="2581" max="2581" width="14.140625" customWidth="1"/>
    <col min="2582" max="2582" width="8.7109375" customWidth="1"/>
    <col min="2583" max="2583" width="7.7109375" customWidth="1"/>
    <col min="2584" max="2584" width="9.5703125" customWidth="1"/>
    <col min="2585" max="2585" width="12.5703125" customWidth="1"/>
    <col min="2587" max="2587" width="14.140625" customWidth="1"/>
    <col min="2588" max="2588" width="11.140625" bestFit="1" customWidth="1"/>
    <col min="2594" max="2596" width="10.85546875" bestFit="1" customWidth="1"/>
    <col min="2817" max="2817" width="6.7109375" customWidth="1"/>
    <col min="2818" max="2818" width="23.85546875" customWidth="1"/>
    <col min="2819" max="2819" width="7.85546875" customWidth="1"/>
    <col min="2820" max="2820" width="7.7109375" customWidth="1"/>
    <col min="2821" max="2821" width="13.5703125" customWidth="1"/>
    <col min="2822" max="2822" width="11.140625" customWidth="1"/>
    <col min="2823" max="2823" width="7.42578125" customWidth="1"/>
    <col min="2824" max="2824" width="19.140625" customWidth="1"/>
    <col min="2825" max="2825" width="7.5703125" customWidth="1"/>
    <col min="2826" max="2826" width="12.28515625" customWidth="1"/>
    <col min="2827" max="2827" width="7.5703125" customWidth="1"/>
    <col min="2828" max="2829" width="11.28515625" customWidth="1"/>
    <col min="2830" max="2830" width="12" customWidth="1"/>
    <col min="2831" max="2831" width="13.42578125" customWidth="1"/>
    <col min="2832" max="2832" width="17.5703125" customWidth="1"/>
    <col min="2833" max="2833" width="10.7109375" customWidth="1"/>
    <col min="2834" max="2834" width="12.85546875" customWidth="1"/>
    <col min="2835" max="2835" width="10.5703125" customWidth="1"/>
    <col min="2836" max="2836" width="15.42578125" customWidth="1"/>
    <col min="2837" max="2837" width="14.140625" customWidth="1"/>
    <col min="2838" max="2838" width="8.7109375" customWidth="1"/>
    <col min="2839" max="2839" width="7.7109375" customWidth="1"/>
    <col min="2840" max="2840" width="9.5703125" customWidth="1"/>
    <col min="2841" max="2841" width="12.5703125" customWidth="1"/>
    <col min="2843" max="2843" width="14.140625" customWidth="1"/>
    <col min="2844" max="2844" width="11.140625" bestFit="1" customWidth="1"/>
    <col min="2850" max="2852" width="10.85546875" bestFit="1" customWidth="1"/>
    <col min="3073" max="3073" width="6.7109375" customWidth="1"/>
    <col min="3074" max="3074" width="23.85546875" customWidth="1"/>
    <col min="3075" max="3075" width="7.85546875" customWidth="1"/>
    <col min="3076" max="3076" width="7.7109375" customWidth="1"/>
    <col min="3077" max="3077" width="13.5703125" customWidth="1"/>
    <col min="3078" max="3078" width="11.140625" customWidth="1"/>
    <col min="3079" max="3079" width="7.42578125" customWidth="1"/>
    <col min="3080" max="3080" width="19.140625" customWidth="1"/>
    <col min="3081" max="3081" width="7.5703125" customWidth="1"/>
    <col min="3082" max="3082" width="12.28515625" customWidth="1"/>
    <col min="3083" max="3083" width="7.5703125" customWidth="1"/>
    <col min="3084" max="3085" width="11.28515625" customWidth="1"/>
    <col min="3086" max="3086" width="12" customWidth="1"/>
    <col min="3087" max="3087" width="13.42578125" customWidth="1"/>
    <col min="3088" max="3088" width="17.5703125" customWidth="1"/>
    <col min="3089" max="3089" width="10.7109375" customWidth="1"/>
    <col min="3090" max="3090" width="12.85546875" customWidth="1"/>
    <col min="3091" max="3091" width="10.5703125" customWidth="1"/>
    <col min="3092" max="3092" width="15.42578125" customWidth="1"/>
    <col min="3093" max="3093" width="14.140625" customWidth="1"/>
    <col min="3094" max="3094" width="8.7109375" customWidth="1"/>
    <col min="3095" max="3095" width="7.7109375" customWidth="1"/>
    <col min="3096" max="3096" width="9.5703125" customWidth="1"/>
    <col min="3097" max="3097" width="12.5703125" customWidth="1"/>
    <col min="3099" max="3099" width="14.140625" customWidth="1"/>
    <col min="3100" max="3100" width="11.140625" bestFit="1" customWidth="1"/>
    <col min="3106" max="3108" width="10.85546875" bestFit="1" customWidth="1"/>
    <col min="3329" max="3329" width="6.7109375" customWidth="1"/>
    <col min="3330" max="3330" width="23.85546875" customWidth="1"/>
    <col min="3331" max="3331" width="7.85546875" customWidth="1"/>
    <col min="3332" max="3332" width="7.7109375" customWidth="1"/>
    <col min="3333" max="3333" width="13.5703125" customWidth="1"/>
    <col min="3334" max="3334" width="11.140625" customWidth="1"/>
    <col min="3335" max="3335" width="7.42578125" customWidth="1"/>
    <col min="3336" max="3336" width="19.140625" customWidth="1"/>
    <col min="3337" max="3337" width="7.5703125" customWidth="1"/>
    <col min="3338" max="3338" width="12.28515625" customWidth="1"/>
    <col min="3339" max="3339" width="7.5703125" customWidth="1"/>
    <col min="3340" max="3341" width="11.28515625" customWidth="1"/>
    <col min="3342" max="3342" width="12" customWidth="1"/>
    <col min="3343" max="3343" width="13.42578125" customWidth="1"/>
    <col min="3344" max="3344" width="17.5703125" customWidth="1"/>
    <col min="3345" max="3345" width="10.7109375" customWidth="1"/>
    <col min="3346" max="3346" width="12.85546875" customWidth="1"/>
    <col min="3347" max="3347" width="10.5703125" customWidth="1"/>
    <col min="3348" max="3348" width="15.42578125" customWidth="1"/>
    <col min="3349" max="3349" width="14.140625" customWidth="1"/>
    <col min="3350" max="3350" width="8.7109375" customWidth="1"/>
    <col min="3351" max="3351" width="7.7109375" customWidth="1"/>
    <col min="3352" max="3352" width="9.5703125" customWidth="1"/>
    <col min="3353" max="3353" width="12.5703125" customWidth="1"/>
    <col min="3355" max="3355" width="14.140625" customWidth="1"/>
    <col min="3356" max="3356" width="11.140625" bestFit="1" customWidth="1"/>
    <col min="3362" max="3364" width="10.85546875" bestFit="1" customWidth="1"/>
    <col min="3585" max="3585" width="6.7109375" customWidth="1"/>
    <col min="3586" max="3586" width="23.85546875" customWidth="1"/>
    <col min="3587" max="3587" width="7.85546875" customWidth="1"/>
    <col min="3588" max="3588" width="7.7109375" customWidth="1"/>
    <col min="3589" max="3589" width="13.5703125" customWidth="1"/>
    <col min="3590" max="3590" width="11.140625" customWidth="1"/>
    <col min="3591" max="3591" width="7.42578125" customWidth="1"/>
    <col min="3592" max="3592" width="19.140625" customWidth="1"/>
    <col min="3593" max="3593" width="7.5703125" customWidth="1"/>
    <col min="3594" max="3594" width="12.28515625" customWidth="1"/>
    <col min="3595" max="3595" width="7.5703125" customWidth="1"/>
    <col min="3596" max="3597" width="11.28515625" customWidth="1"/>
    <col min="3598" max="3598" width="12" customWidth="1"/>
    <col min="3599" max="3599" width="13.42578125" customWidth="1"/>
    <col min="3600" max="3600" width="17.5703125" customWidth="1"/>
    <col min="3601" max="3601" width="10.7109375" customWidth="1"/>
    <col min="3602" max="3602" width="12.85546875" customWidth="1"/>
    <col min="3603" max="3603" width="10.5703125" customWidth="1"/>
    <col min="3604" max="3604" width="15.42578125" customWidth="1"/>
    <col min="3605" max="3605" width="14.140625" customWidth="1"/>
    <col min="3606" max="3606" width="8.7109375" customWidth="1"/>
    <col min="3607" max="3607" width="7.7109375" customWidth="1"/>
    <col min="3608" max="3608" width="9.5703125" customWidth="1"/>
    <col min="3609" max="3609" width="12.5703125" customWidth="1"/>
    <col min="3611" max="3611" width="14.140625" customWidth="1"/>
    <col min="3612" max="3612" width="11.140625" bestFit="1" customWidth="1"/>
    <col min="3618" max="3620" width="10.85546875" bestFit="1" customWidth="1"/>
    <col min="3841" max="3841" width="6.7109375" customWidth="1"/>
    <col min="3842" max="3842" width="23.85546875" customWidth="1"/>
    <col min="3843" max="3843" width="7.85546875" customWidth="1"/>
    <col min="3844" max="3844" width="7.7109375" customWidth="1"/>
    <col min="3845" max="3845" width="13.5703125" customWidth="1"/>
    <col min="3846" max="3846" width="11.140625" customWidth="1"/>
    <col min="3847" max="3847" width="7.42578125" customWidth="1"/>
    <col min="3848" max="3848" width="19.140625" customWidth="1"/>
    <col min="3849" max="3849" width="7.5703125" customWidth="1"/>
    <col min="3850" max="3850" width="12.28515625" customWidth="1"/>
    <col min="3851" max="3851" width="7.5703125" customWidth="1"/>
    <col min="3852" max="3853" width="11.28515625" customWidth="1"/>
    <col min="3854" max="3854" width="12" customWidth="1"/>
    <col min="3855" max="3855" width="13.42578125" customWidth="1"/>
    <col min="3856" max="3856" width="17.5703125" customWidth="1"/>
    <col min="3857" max="3857" width="10.7109375" customWidth="1"/>
    <col min="3858" max="3858" width="12.85546875" customWidth="1"/>
    <col min="3859" max="3859" width="10.5703125" customWidth="1"/>
    <col min="3860" max="3860" width="15.42578125" customWidth="1"/>
    <col min="3861" max="3861" width="14.140625" customWidth="1"/>
    <col min="3862" max="3862" width="8.7109375" customWidth="1"/>
    <col min="3863" max="3863" width="7.7109375" customWidth="1"/>
    <col min="3864" max="3864" width="9.5703125" customWidth="1"/>
    <col min="3865" max="3865" width="12.5703125" customWidth="1"/>
    <col min="3867" max="3867" width="14.140625" customWidth="1"/>
    <col min="3868" max="3868" width="11.140625" bestFit="1" customWidth="1"/>
    <col min="3874" max="3876" width="10.85546875" bestFit="1" customWidth="1"/>
    <col min="4097" max="4097" width="6.7109375" customWidth="1"/>
    <col min="4098" max="4098" width="23.85546875" customWidth="1"/>
    <col min="4099" max="4099" width="7.85546875" customWidth="1"/>
    <col min="4100" max="4100" width="7.7109375" customWidth="1"/>
    <col min="4101" max="4101" width="13.5703125" customWidth="1"/>
    <col min="4102" max="4102" width="11.140625" customWidth="1"/>
    <col min="4103" max="4103" width="7.42578125" customWidth="1"/>
    <col min="4104" max="4104" width="19.140625" customWidth="1"/>
    <col min="4105" max="4105" width="7.5703125" customWidth="1"/>
    <col min="4106" max="4106" width="12.28515625" customWidth="1"/>
    <col min="4107" max="4107" width="7.5703125" customWidth="1"/>
    <col min="4108" max="4109" width="11.28515625" customWidth="1"/>
    <col min="4110" max="4110" width="12" customWidth="1"/>
    <col min="4111" max="4111" width="13.42578125" customWidth="1"/>
    <col min="4112" max="4112" width="17.5703125" customWidth="1"/>
    <col min="4113" max="4113" width="10.7109375" customWidth="1"/>
    <col min="4114" max="4114" width="12.85546875" customWidth="1"/>
    <col min="4115" max="4115" width="10.5703125" customWidth="1"/>
    <col min="4116" max="4116" width="15.42578125" customWidth="1"/>
    <col min="4117" max="4117" width="14.140625" customWidth="1"/>
    <col min="4118" max="4118" width="8.7109375" customWidth="1"/>
    <col min="4119" max="4119" width="7.7109375" customWidth="1"/>
    <col min="4120" max="4120" width="9.5703125" customWidth="1"/>
    <col min="4121" max="4121" width="12.5703125" customWidth="1"/>
    <col min="4123" max="4123" width="14.140625" customWidth="1"/>
    <col min="4124" max="4124" width="11.140625" bestFit="1" customWidth="1"/>
    <col min="4130" max="4132" width="10.85546875" bestFit="1" customWidth="1"/>
    <col min="4353" max="4353" width="6.7109375" customWidth="1"/>
    <col min="4354" max="4354" width="23.85546875" customWidth="1"/>
    <col min="4355" max="4355" width="7.85546875" customWidth="1"/>
    <col min="4356" max="4356" width="7.7109375" customWidth="1"/>
    <col min="4357" max="4357" width="13.5703125" customWidth="1"/>
    <col min="4358" max="4358" width="11.140625" customWidth="1"/>
    <col min="4359" max="4359" width="7.42578125" customWidth="1"/>
    <col min="4360" max="4360" width="19.140625" customWidth="1"/>
    <col min="4361" max="4361" width="7.5703125" customWidth="1"/>
    <col min="4362" max="4362" width="12.28515625" customWidth="1"/>
    <col min="4363" max="4363" width="7.5703125" customWidth="1"/>
    <col min="4364" max="4365" width="11.28515625" customWidth="1"/>
    <col min="4366" max="4366" width="12" customWidth="1"/>
    <col min="4367" max="4367" width="13.42578125" customWidth="1"/>
    <col min="4368" max="4368" width="17.5703125" customWidth="1"/>
    <col min="4369" max="4369" width="10.7109375" customWidth="1"/>
    <col min="4370" max="4370" width="12.85546875" customWidth="1"/>
    <col min="4371" max="4371" width="10.5703125" customWidth="1"/>
    <col min="4372" max="4372" width="15.42578125" customWidth="1"/>
    <col min="4373" max="4373" width="14.140625" customWidth="1"/>
    <col min="4374" max="4374" width="8.7109375" customWidth="1"/>
    <col min="4375" max="4375" width="7.7109375" customWidth="1"/>
    <col min="4376" max="4376" width="9.5703125" customWidth="1"/>
    <col min="4377" max="4377" width="12.5703125" customWidth="1"/>
    <col min="4379" max="4379" width="14.140625" customWidth="1"/>
    <col min="4380" max="4380" width="11.140625" bestFit="1" customWidth="1"/>
    <col min="4386" max="4388" width="10.85546875" bestFit="1" customWidth="1"/>
    <col min="4609" max="4609" width="6.7109375" customWidth="1"/>
    <col min="4610" max="4610" width="23.85546875" customWidth="1"/>
    <col min="4611" max="4611" width="7.85546875" customWidth="1"/>
    <col min="4612" max="4612" width="7.7109375" customWidth="1"/>
    <col min="4613" max="4613" width="13.5703125" customWidth="1"/>
    <col min="4614" max="4614" width="11.140625" customWidth="1"/>
    <col min="4615" max="4615" width="7.42578125" customWidth="1"/>
    <col min="4616" max="4616" width="19.140625" customWidth="1"/>
    <col min="4617" max="4617" width="7.5703125" customWidth="1"/>
    <col min="4618" max="4618" width="12.28515625" customWidth="1"/>
    <col min="4619" max="4619" width="7.5703125" customWidth="1"/>
    <col min="4620" max="4621" width="11.28515625" customWidth="1"/>
    <col min="4622" max="4622" width="12" customWidth="1"/>
    <col min="4623" max="4623" width="13.42578125" customWidth="1"/>
    <col min="4624" max="4624" width="17.5703125" customWidth="1"/>
    <col min="4625" max="4625" width="10.7109375" customWidth="1"/>
    <col min="4626" max="4626" width="12.85546875" customWidth="1"/>
    <col min="4627" max="4627" width="10.5703125" customWidth="1"/>
    <col min="4628" max="4628" width="15.42578125" customWidth="1"/>
    <col min="4629" max="4629" width="14.140625" customWidth="1"/>
    <col min="4630" max="4630" width="8.7109375" customWidth="1"/>
    <col min="4631" max="4631" width="7.7109375" customWidth="1"/>
    <col min="4632" max="4632" width="9.5703125" customWidth="1"/>
    <col min="4633" max="4633" width="12.5703125" customWidth="1"/>
    <col min="4635" max="4635" width="14.140625" customWidth="1"/>
    <col min="4636" max="4636" width="11.140625" bestFit="1" customWidth="1"/>
    <col min="4642" max="4644" width="10.85546875" bestFit="1" customWidth="1"/>
    <col min="4865" max="4865" width="6.7109375" customWidth="1"/>
    <col min="4866" max="4866" width="23.85546875" customWidth="1"/>
    <col min="4867" max="4867" width="7.85546875" customWidth="1"/>
    <col min="4868" max="4868" width="7.7109375" customWidth="1"/>
    <col min="4869" max="4869" width="13.5703125" customWidth="1"/>
    <col min="4870" max="4870" width="11.140625" customWidth="1"/>
    <col min="4871" max="4871" width="7.42578125" customWidth="1"/>
    <col min="4872" max="4872" width="19.140625" customWidth="1"/>
    <col min="4873" max="4873" width="7.5703125" customWidth="1"/>
    <col min="4874" max="4874" width="12.28515625" customWidth="1"/>
    <col min="4875" max="4875" width="7.5703125" customWidth="1"/>
    <col min="4876" max="4877" width="11.28515625" customWidth="1"/>
    <col min="4878" max="4878" width="12" customWidth="1"/>
    <col min="4879" max="4879" width="13.42578125" customWidth="1"/>
    <col min="4880" max="4880" width="17.5703125" customWidth="1"/>
    <col min="4881" max="4881" width="10.7109375" customWidth="1"/>
    <col min="4882" max="4882" width="12.85546875" customWidth="1"/>
    <col min="4883" max="4883" width="10.5703125" customWidth="1"/>
    <col min="4884" max="4884" width="15.42578125" customWidth="1"/>
    <col min="4885" max="4885" width="14.140625" customWidth="1"/>
    <col min="4886" max="4886" width="8.7109375" customWidth="1"/>
    <col min="4887" max="4887" width="7.7109375" customWidth="1"/>
    <col min="4888" max="4888" width="9.5703125" customWidth="1"/>
    <col min="4889" max="4889" width="12.5703125" customWidth="1"/>
    <col min="4891" max="4891" width="14.140625" customWidth="1"/>
    <col min="4892" max="4892" width="11.140625" bestFit="1" customWidth="1"/>
    <col min="4898" max="4900" width="10.85546875" bestFit="1" customWidth="1"/>
    <col min="5121" max="5121" width="6.7109375" customWidth="1"/>
    <col min="5122" max="5122" width="23.85546875" customWidth="1"/>
    <col min="5123" max="5123" width="7.85546875" customWidth="1"/>
    <col min="5124" max="5124" width="7.7109375" customWidth="1"/>
    <col min="5125" max="5125" width="13.5703125" customWidth="1"/>
    <col min="5126" max="5126" width="11.140625" customWidth="1"/>
    <col min="5127" max="5127" width="7.42578125" customWidth="1"/>
    <col min="5128" max="5128" width="19.140625" customWidth="1"/>
    <col min="5129" max="5129" width="7.5703125" customWidth="1"/>
    <col min="5130" max="5130" width="12.28515625" customWidth="1"/>
    <col min="5131" max="5131" width="7.5703125" customWidth="1"/>
    <col min="5132" max="5133" width="11.28515625" customWidth="1"/>
    <col min="5134" max="5134" width="12" customWidth="1"/>
    <col min="5135" max="5135" width="13.42578125" customWidth="1"/>
    <col min="5136" max="5136" width="17.5703125" customWidth="1"/>
    <col min="5137" max="5137" width="10.7109375" customWidth="1"/>
    <col min="5138" max="5138" width="12.85546875" customWidth="1"/>
    <col min="5139" max="5139" width="10.5703125" customWidth="1"/>
    <col min="5140" max="5140" width="15.42578125" customWidth="1"/>
    <col min="5141" max="5141" width="14.140625" customWidth="1"/>
    <col min="5142" max="5142" width="8.7109375" customWidth="1"/>
    <col min="5143" max="5143" width="7.7109375" customWidth="1"/>
    <col min="5144" max="5144" width="9.5703125" customWidth="1"/>
    <col min="5145" max="5145" width="12.5703125" customWidth="1"/>
    <col min="5147" max="5147" width="14.140625" customWidth="1"/>
    <col min="5148" max="5148" width="11.140625" bestFit="1" customWidth="1"/>
    <col min="5154" max="5156" width="10.85546875" bestFit="1" customWidth="1"/>
    <col min="5377" max="5377" width="6.7109375" customWidth="1"/>
    <col min="5378" max="5378" width="23.85546875" customWidth="1"/>
    <col min="5379" max="5379" width="7.85546875" customWidth="1"/>
    <col min="5380" max="5380" width="7.7109375" customWidth="1"/>
    <col min="5381" max="5381" width="13.5703125" customWidth="1"/>
    <col min="5382" max="5382" width="11.140625" customWidth="1"/>
    <col min="5383" max="5383" width="7.42578125" customWidth="1"/>
    <col min="5384" max="5384" width="19.140625" customWidth="1"/>
    <col min="5385" max="5385" width="7.5703125" customWidth="1"/>
    <col min="5386" max="5386" width="12.28515625" customWidth="1"/>
    <col min="5387" max="5387" width="7.5703125" customWidth="1"/>
    <col min="5388" max="5389" width="11.28515625" customWidth="1"/>
    <col min="5390" max="5390" width="12" customWidth="1"/>
    <col min="5391" max="5391" width="13.42578125" customWidth="1"/>
    <col min="5392" max="5392" width="17.5703125" customWidth="1"/>
    <col min="5393" max="5393" width="10.7109375" customWidth="1"/>
    <col min="5394" max="5394" width="12.85546875" customWidth="1"/>
    <col min="5395" max="5395" width="10.5703125" customWidth="1"/>
    <col min="5396" max="5396" width="15.42578125" customWidth="1"/>
    <col min="5397" max="5397" width="14.140625" customWidth="1"/>
    <col min="5398" max="5398" width="8.7109375" customWidth="1"/>
    <col min="5399" max="5399" width="7.7109375" customWidth="1"/>
    <col min="5400" max="5400" width="9.5703125" customWidth="1"/>
    <col min="5401" max="5401" width="12.5703125" customWidth="1"/>
    <col min="5403" max="5403" width="14.140625" customWidth="1"/>
    <col min="5404" max="5404" width="11.140625" bestFit="1" customWidth="1"/>
    <col min="5410" max="5412" width="10.85546875" bestFit="1" customWidth="1"/>
    <col min="5633" max="5633" width="6.7109375" customWidth="1"/>
    <col min="5634" max="5634" width="23.85546875" customWidth="1"/>
    <col min="5635" max="5635" width="7.85546875" customWidth="1"/>
    <col min="5636" max="5636" width="7.7109375" customWidth="1"/>
    <col min="5637" max="5637" width="13.5703125" customWidth="1"/>
    <col min="5638" max="5638" width="11.140625" customWidth="1"/>
    <col min="5639" max="5639" width="7.42578125" customWidth="1"/>
    <col min="5640" max="5640" width="19.140625" customWidth="1"/>
    <col min="5641" max="5641" width="7.5703125" customWidth="1"/>
    <col min="5642" max="5642" width="12.28515625" customWidth="1"/>
    <col min="5643" max="5643" width="7.5703125" customWidth="1"/>
    <col min="5644" max="5645" width="11.28515625" customWidth="1"/>
    <col min="5646" max="5646" width="12" customWidth="1"/>
    <col min="5647" max="5647" width="13.42578125" customWidth="1"/>
    <col min="5648" max="5648" width="17.5703125" customWidth="1"/>
    <col min="5649" max="5649" width="10.7109375" customWidth="1"/>
    <col min="5650" max="5650" width="12.85546875" customWidth="1"/>
    <col min="5651" max="5651" width="10.5703125" customWidth="1"/>
    <col min="5652" max="5652" width="15.42578125" customWidth="1"/>
    <col min="5653" max="5653" width="14.140625" customWidth="1"/>
    <col min="5654" max="5654" width="8.7109375" customWidth="1"/>
    <col min="5655" max="5655" width="7.7109375" customWidth="1"/>
    <col min="5656" max="5656" width="9.5703125" customWidth="1"/>
    <col min="5657" max="5657" width="12.5703125" customWidth="1"/>
    <col min="5659" max="5659" width="14.140625" customWidth="1"/>
    <col min="5660" max="5660" width="11.140625" bestFit="1" customWidth="1"/>
    <col min="5666" max="5668" width="10.85546875" bestFit="1" customWidth="1"/>
    <col min="5889" max="5889" width="6.7109375" customWidth="1"/>
    <col min="5890" max="5890" width="23.85546875" customWidth="1"/>
    <col min="5891" max="5891" width="7.85546875" customWidth="1"/>
    <col min="5892" max="5892" width="7.7109375" customWidth="1"/>
    <col min="5893" max="5893" width="13.5703125" customWidth="1"/>
    <col min="5894" max="5894" width="11.140625" customWidth="1"/>
    <col min="5895" max="5895" width="7.42578125" customWidth="1"/>
    <col min="5896" max="5896" width="19.140625" customWidth="1"/>
    <col min="5897" max="5897" width="7.5703125" customWidth="1"/>
    <col min="5898" max="5898" width="12.28515625" customWidth="1"/>
    <col min="5899" max="5899" width="7.5703125" customWidth="1"/>
    <col min="5900" max="5901" width="11.28515625" customWidth="1"/>
    <col min="5902" max="5902" width="12" customWidth="1"/>
    <col min="5903" max="5903" width="13.42578125" customWidth="1"/>
    <col min="5904" max="5904" width="17.5703125" customWidth="1"/>
    <col min="5905" max="5905" width="10.7109375" customWidth="1"/>
    <col min="5906" max="5906" width="12.85546875" customWidth="1"/>
    <col min="5907" max="5907" width="10.5703125" customWidth="1"/>
    <col min="5908" max="5908" width="15.42578125" customWidth="1"/>
    <col min="5909" max="5909" width="14.140625" customWidth="1"/>
    <col min="5910" max="5910" width="8.7109375" customWidth="1"/>
    <col min="5911" max="5911" width="7.7109375" customWidth="1"/>
    <col min="5912" max="5912" width="9.5703125" customWidth="1"/>
    <col min="5913" max="5913" width="12.5703125" customWidth="1"/>
    <col min="5915" max="5915" width="14.140625" customWidth="1"/>
    <col min="5916" max="5916" width="11.140625" bestFit="1" customWidth="1"/>
    <col min="5922" max="5924" width="10.85546875" bestFit="1" customWidth="1"/>
    <col min="6145" max="6145" width="6.7109375" customWidth="1"/>
    <col min="6146" max="6146" width="23.85546875" customWidth="1"/>
    <col min="6147" max="6147" width="7.85546875" customWidth="1"/>
    <col min="6148" max="6148" width="7.7109375" customWidth="1"/>
    <col min="6149" max="6149" width="13.5703125" customWidth="1"/>
    <col min="6150" max="6150" width="11.140625" customWidth="1"/>
    <col min="6151" max="6151" width="7.42578125" customWidth="1"/>
    <col min="6152" max="6152" width="19.140625" customWidth="1"/>
    <col min="6153" max="6153" width="7.5703125" customWidth="1"/>
    <col min="6154" max="6154" width="12.28515625" customWidth="1"/>
    <col min="6155" max="6155" width="7.5703125" customWidth="1"/>
    <col min="6156" max="6157" width="11.28515625" customWidth="1"/>
    <col min="6158" max="6158" width="12" customWidth="1"/>
    <col min="6159" max="6159" width="13.42578125" customWidth="1"/>
    <col min="6160" max="6160" width="17.5703125" customWidth="1"/>
    <col min="6161" max="6161" width="10.7109375" customWidth="1"/>
    <col min="6162" max="6162" width="12.85546875" customWidth="1"/>
    <col min="6163" max="6163" width="10.5703125" customWidth="1"/>
    <col min="6164" max="6164" width="15.42578125" customWidth="1"/>
    <col min="6165" max="6165" width="14.140625" customWidth="1"/>
    <col min="6166" max="6166" width="8.7109375" customWidth="1"/>
    <col min="6167" max="6167" width="7.7109375" customWidth="1"/>
    <col min="6168" max="6168" width="9.5703125" customWidth="1"/>
    <col min="6169" max="6169" width="12.5703125" customWidth="1"/>
    <col min="6171" max="6171" width="14.140625" customWidth="1"/>
    <col min="6172" max="6172" width="11.140625" bestFit="1" customWidth="1"/>
    <col min="6178" max="6180" width="10.85546875" bestFit="1" customWidth="1"/>
    <col min="6401" max="6401" width="6.7109375" customWidth="1"/>
    <col min="6402" max="6402" width="23.85546875" customWidth="1"/>
    <col min="6403" max="6403" width="7.85546875" customWidth="1"/>
    <col min="6404" max="6404" width="7.7109375" customWidth="1"/>
    <col min="6405" max="6405" width="13.5703125" customWidth="1"/>
    <col min="6406" max="6406" width="11.140625" customWidth="1"/>
    <col min="6407" max="6407" width="7.42578125" customWidth="1"/>
    <col min="6408" max="6408" width="19.140625" customWidth="1"/>
    <col min="6409" max="6409" width="7.5703125" customWidth="1"/>
    <col min="6410" max="6410" width="12.28515625" customWidth="1"/>
    <col min="6411" max="6411" width="7.5703125" customWidth="1"/>
    <col min="6412" max="6413" width="11.28515625" customWidth="1"/>
    <col min="6414" max="6414" width="12" customWidth="1"/>
    <col min="6415" max="6415" width="13.42578125" customWidth="1"/>
    <col min="6416" max="6416" width="17.5703125" customWidth="1"/>
    <col min="6417" max="6417" width="10.7109375" customWidth="1"/>
    <col min="6418" max="6418" width="12.85546875" customWidth="1"/>
    <col min="6419" max="6419" width="10.5703125" customWidth="1"/>
    <col min="6420" max="6420" width="15.42578125" customWidth="1"/>
    <col min="6421" max="6421" width="14.140625" customWidth="1"/>
    <col min="6422" max="6422" width="8.7109375" customWidth="1"/>
    <col min="6423" max="6423" width="7.7109375" customWidth="1"/>
    <col min="6424" max="6424" width="9.5703125" customWidth="1"/>
    <col min="6425" max="6425" width="12.5703125" customWidth="1"/>
    <col min="6427" max="6427" width="14.140625" customWidth="1"/>
    <col min="6428" max="6428" width="11.140625" bestFit="1" customWidth="1"/>
    <col min="6434" max="6436" width="10.85546875" bestFit="1" customWidth="1"/>
    <col min="6657" max="6657" width="6.7109375" customWidth="1"/>
    <col min="6658" max="6658" width="23.85546875" customWidth="1"/>
    <col min="6659" max="6659" width="7.85546875" customWidth="1"/>
    <col min="6660" max="6660" width="7.7109375" customWidth="1"/>
    <col min="6661" max="6661" width="13.5703125" customWidth="1"/>
    <col min="6662" max="6662" width="11.140625" customWidth="1"/>
    <col min="6663" max="6663" width="7.42578125" customWidth="1"/>
    <col min="6664" max="6664" width="19.140625" customWidth="1"/>
    <col min="6665" max="6665" width="7.5703125" customWidth="1"/>
    <col min="6666" max="6666" width="12.28515625" customWidth="1"/>
    <col min="6667" max="6667" width="7.5703125" customWidth="1"/>
    <col min="6668" max="6669" width="11.28515625" customWidth="1"/>
    <col min="6670" max="6670" width="12" customWidth="1"/>
    <col min="6671" max="6671" width="13.42578125" customWidth="1"/>
    <col min="6672" max="6672" width="17.5703125" customWidth="1"/>
    <col min="6673" max="6673" width="10.7109375" customWidth="1"/>
    <col min="6674" max="6674" width="12.85546875" customWidth="1"/>
    <col min="6675" max="6675" width="10.5703125" customWidth="1"/>
    <col min="6676" max="6676" width="15.42578125" customWidth="1"/>
    <col min="6677" max="6677" width="14.140625" customWidth="1"/>
    <col min="6678" max="6678" width="8.7109375" customWidth="1"/>
    <col min="6679" max="6679" width="7.7109375" customWidth="1"/>
    <col min="6680" max="6680" width="9.5703125" customWidth="1"/>
    <col min="6681" max="6681" width="12.5703125" customWidth="1"/>
    <col min="6683" max="6683" width="14.140625" customWidth="1"/>
    <col min="6684" max="6684" width="11.140625" bestFit="1" customWidth="1"/>
    <col min="6690" max="6692" width="10.85546875" bestFit="1" customWidth="1"/>
    <col min="6913" max="6913" width="6.7109375" customWidth="1"/>
    <col min="6914" max="6914" width="23.85546875" customWidth="1"/>
    <col min="6915" max="6915" width="7.85546875" customWidth="1"/>
    <col min="6916" max="6916" width="7.7109375" customWidth="1"/>
    <col min="6917" max="6917" width="13.5703125" customWidth="1"/>
    <col min="6918" max="6918" width="11.140625" customWidth="1"/>
    <col min="6919" max="6919" width="7.42578125" customWidth="1"/>
    <col min="6920" max="6920" width="19.140625" customWidth="1"/>
    <col min="6921" max="6921" width="7.5703125" customWidth="1"/>
    <col min="6922" max="6922" width="12.28515625" customWidth="1"/>
    <col min="6923" max="6923" width="7.5703125" customWidth="1"/>
    <col min="6924" max="6925" width="11.28515625" customWidth="1"/>
    <col min="6926" max="6926" width="12" customWidth="1"/>
    <col min="6927" max="6927" width="13.42578125" customWidth="1"/>
    <col min="6928" max="6928" width="17.5703125" customWidth="1"/>
    <col min="6929" max="6929" width="10.7109375" customWidth="1"/>
    <col min="6930" max="6930" width="12.85546875" customWidth="1"/>
    <col min="6931" max="6931" width="10.5703125" customWidth="1"/>
    <col min="6932" max="6932" width="15.42578125" customWidth="1"/>
    <col min="6933" max="6933" width="14.140625" customWidth="1"/>
    <col min="6934" max="6934" width="8.7109375" customWidth="1"/>
    <col min="6935" max="6935" width="7.7109375" customWidth="1"/>
    <col min="6936" max="6936" width="9.5703125" customWidth="1"/>
    <col min="6937" max="6937" width="12.5703125" customWidth="1"/>
    <col min="6939" max="6939" width="14.140625" customWidth="1"/>
    <col min="6940" max="6940" width="11.140625" bestFit="1" customWidth="1"/>
    <col min="6946" max="6948" width="10.85546875" bestFit="1" customWidth="1"/>
    <col min="7169" max="7169" width="6.7109375" customWidth="1"/>
    <col min="7170" max="7170" width="23.85546875" customWidth="1"/>
    <col min="7171" max="7171" width="7.85546875" customWidth="1"/>
    <col min="7172" max="7172" width="7.7109375" customWidth="1"/>
    <col min="7173" max="7173" width="13.5703125" customWidth="1"/>
    <col min="7174" max="7174" width="11.140625" customWidth="1"/>
    <col min="7175" max="7175" width="7.42578125" customWidth="1"/>
    <col min="7176" max="7176" width="19.140625" customWidth="1"/>
    <col min="7177" max="7177" width="7.5703125" customWidth="1"/>
    <col min="7178" max="7178" width="12.28515625" customWidth="1"/>
    <col min="7179" max="7179" width="7.5703125" customWidth="1"/>
    <col min="7180" max="7181" width="11.28515625" customWidth="1"/>
    <col min="7182" max="7182" width="12" customWidth="1"/>
    <col min="7183" max="7183" width="13.42578125" customWidth="1"/>
    <col min="7184" max="7184" width="17.5703125" customWidth="1"/>
    <col min="7185" max="7185" width="10.7109375" customWidth="1"/>
    <col min="7186" max="7186" width="12.85546875" customWidth="1"/>
    <col min="7187" max="7187" width="10.5703125" customWidth="1"/>
    <col min="7188" max="7188" width="15.42578125" customWidth="1"/>
    <col min="7189" max="7189" width="14.140625" customWidth="1"/>
    <col min="7190" max="7190" width="8.7109375" customWidth="1"/>
    <col min="7191" max="7191" width="7.7109375" customWidth="1"/>
    <col min="7192" max="7192" width="9.5703125" customWidth="1"/>
    <col min="7193" max="7193" width="12.5703125" customWidth="1"/>
    <col min="7195" max="7195" width="14.140625" customWidth="1"/>
    <col min="7196" max="7196" width="11.140625" bestFit="1" customWidth="1"/>
    <col min="7202" max="7204" width="10.85546875" bestFit="1" customWidth="1"/>
    <col min="7425" max="7425" width="6.7109375" customWidth="1"/>
    <col min="7426" max="7426" width="23.85546875" customWidth="1"/>
    <col min="7427" max="7427" width="7.85546875" customWidth="1"/>
    <col min="7428" max="7428" width="7.7109375" customWidth="1"/>
    <col min="7429" max="7429" width="13.5703125" customWidth="1"/>
    <col min="7430" max="7430" width="11.140625" customWidth="1"/>
    <col min="7431" max="7431" width="7.42578125" customWidth="1"/>
    <col min="7432" max="7432" width="19.140625" customWidth="1"/>
    <col min="7433" max="7433" width="7.5703125" customWidth="1"/>
    <col min="7434" max="7434" width="12.28515625" customWidth="1"/>
    <col min="7435" max="7435" width="7.5703125" customWidth="1"/>
    <col min="7436" max="7437" width="11.28515625" customWidth="1"/>
    <col min="7438" max="7438" width="12" customWidth="1"/>
    <col min="7439" max="7439" width="13.42578125" customWidth="1"/>
    <col min="7440" max="7440" width="17.5703125" customWidth="1"/>
    <col min="7441" max="7441" width="10.7109375" customWidth="1"/>
    <col min="7442" max="7442" width="12.85546875" customWidth="1"/>
    <col min="7443" max="7443" width="10.5703125" customWidth="1"/>
    <col min="7444" max="7444" width="15.42578125" customWidth="1"/>
    <col min="7445" max="7445" width="14.140625" customWidth="1"/>
    <col min="7446" max="7446" width="8.7109375" customWidth="1"/>
    <col min="7447" max="7447" width="7.7109375" customWidth="1"/>
    <col min="7448" max="7448" width="9.5703125" customWidth="1"/>
    <col min="7449" max="7449" width="12.5703125" customWidth="1"/>
    <col min="7451" max="7451" width="14.140625" customWidth="1"/>
    <col min="7452" max="7452" width="11.140625" bestFit="1" customWidth="1"/>
    <col min="7458" max="7460" width="10.85546875" bestFit="1" customWidth="1"/>
    <col min="7681" max="7681" width="6.7109375" customWidth="1"/>
    <col min="7682" max="7682" width="23.85546875" customWidth="1"/>
    <col min="7683" max="7683" width="7.85546875" customWidth="1"/>
    <col min="7684" max="7684" width="7.7109375" customWidth="1"/>
    <col min="7685" max="7685" width="13.5703125" customWidth="1"/>
    <col min="7686" max="7686" width="11.140625" customWidth="1"/>
    <col min="7687" max="7687" width="7.42578125" customWidth="1"/>
    <col min="7688" max="7688" width="19.140625" customWidth="1"/>
    <col min="7689" max="7689" width="7.5703125" customWidth="1"/>
    <col min="7690" max="7690" width="12.28515625" customWidth="1"/>
    <col min="7691" max="7691" width="7.5703125" customWidth="1"/>
    <col min="7692" max="7693" width="11.28515625" customWidth="1"/>
    <col min="7694" max="7694" width="12" customWidth="1"/>
    <col min="7695" max="7695" width="13.42578125" customWidth="1"/>
    <col min="7696" max="7696" width="17.5703125" customWidth="1"/>
    <col min="7697" max="7697" width="10.7109375" customWidth="1"/>
    <col min="7698" max="7698" width="12.85546875" customWidth="1"/>
    <col min="7699" max="7699" width="10.5703125" customWidth="1"/>
    <col min="7700" max="7700" width="15.42578125" customWidth="1"/>
    <col min="7701" max="7701" width="14.140625" customWidth="1"/>
    <col min="7702" max="7702" width="8.7109375" customWidth="1"/>
    <col min="7703" max="7703" width="7.7109375" customWidth="1"/>
    <col min="7704" max="7704" width="9.5703125" customWidth="1"/>
    <col min="7705" max="7705" width="12.5703125" customWidth="1"/>
    <col min="7707" max="7707" width="14.140625" customWidth="1"/>
    <col min="7708" max="7708" width="11.140625" bestFit="1" customWidth="1"/>
    <col min="7714" max="7716" width="10.85546875" bestFit="1" customWidth="1"/>
    <col min="7937" max="7937" width="6.7109375" customWidth="1"/>
    <col min="7938" max="7938" width="23.85546875" customWidth="1"/>
    <col min="7939" max="7939" width="7.85546875" customWidth="1"/>
    <col min="7940" max="7940" width="7.7109375" customWidth="1"/>
    <col min="7941" max="7941" width="13.5703125" customWidth="1"/>
    <col min="7942" max="7942" width="11.140625" customWidth="1"/>
    <col min="7943" max="7943" width="7.42578125" customWidth="1"/>
    <col min="7944" max="7944" width="19.140625" customWidth="1"/>
    <col min="7945" max="7945" width="7.5703125" customWidth="1"/>
    <col min="7946" max="7946" width="12.28515625" customWidth="1"/>
    <col min="7947" max="7947" width="7.5703125" customWidth="1"/>
    <col min="7948" max="7949" width="11.28515625" customWidth="1"/>
    <col min="7950" max="7950" width="12" customWidth="1"/>
    <col min="7951" max="7951" width="13.42578125" customWidth="1"/>
    <col min="7952" max="7952" width="17.5703125" customWidth="1"/>
    <col min="7953" max="7953" width="10.7109375" customWidth="1"/>
    <col min="7954" max="7954" width="12.85546875" customWidth="1"/>
    <col min="7955" max="7955" width="10.5703125" customWidth="1"/>
    <col min="7956" max="7956" width="15.42578125" customWidth="1"/>
    <col min="7957" max="7957" width="14.140625" customWidth="1"/>
    <col min="7958" max="7958" width="8.7109375" customWidth="1"/>
    <col min="7959" max="7959" width="7.7109375" customWidth="1"/>
    <col min="7960" max="7960" width="9.5703125" customWidth="1"/>
    <col min="7961" max="7961" width="12.5703125" customWidth="1"/>
    <col min="7963" max="7963" width="14.140625" customWidth="1"/>
    <col min="7964" max="7964" width="11.140625" bestFit="1" customWidth="1"/>
    <col min="7970" max="7972" width="10.85546875" bestFit="1" customWidth="1"/>
    <col min="8193" max="8193" width="6.7109375" customWidth="1"/>
    <col min="8194" max="8194" width="23.85546875" customWidth="1"/>
    <col min="8195" max="8195" width="7.85546875" customWidth="1"/>
    <col min="8196" max="8196" width="7.7109375" customWidth="1"/>
    <col min="8197" max="8197" width="13.5703125" customWidth="1"/>
    <col min="8198" max="8198" width="11.140625" customWidth="1"/>
    <col min="8199" max="8199" width="7.42578125" customWidth="1"/>
    <col min="8200" max="8200" width="19.140625" customWidth="1"/>
    <col min="8201" max="8201" width="7.5703125" customWidth="1"/>
    <col min="8202" max="8202" width="12.28515625" customWidth="1"/>
    <col min="8203" max="8203" width="7.5703125" customWidth="1"/>
    <col min="8204" max="8205" width="11.28515625" customWidth="1"/>
    <col min="8206" max="8206" width="12" customWidth="1"/>
    <col min="8207" max="8207" width="13.42578125" customWidth="1"/>
    <col min="8208" max="8208" width="17.5703125" customWidth="1"/>
    <col min="8209" max="8209" width="10.7109375" customWidth="1"/>
    <col min="8210" max="8210" width="12.85546875" customWidth="1"/>
    <col min="8211" max="8211" width="10.5703125" customWidth="1"/>
    <col min="8212" max="8212" width="15.42578125" customWidth="1"/>
    <col min="8213" max="8213" width="14.140625" customWidth="1"/>
    <col min="8214" max="8214" width="8.7109375" customWidth="1"/>
    <col min="8215" max="8215" width="7.7109375" customWidth="1"/>
    <col min="8216" max="8216" width="9.5703125" customWidth="1"/>
    <col min="8217" max="8217" width="12.5703125" customWidth="1"/>
    <col min="8219" max="8219" width="14.140625" customWidth="1"/>
    <col min="8220" max="8220" width="11.140625" bestFit="1" customWidth="1"/>
    <col min="8226" max="8228" width="10.85546875" bestFit="1" customWidth="1"/>
    <col min="8449" max="8449" width="6.7109375" customWidth="1"/>
    <col min="8450" max="8450" width="23.85546875" customWidth="1"/>
    <col min="8451" max="8451" width="7.85546875" customWidth="1"/>
    <col min="8452" max="8452" width="7.7109375" customWidth="1"/>
    <col min="8453" max="8453" width="13.5703125" customWidth="1"/>
    <col min="8454" max="8454" width="11.140625" customWidth="1"/>
    <col min="8455" max="8455" width="7.42578125" customWidth="1"/>
    <col min="8456" max="8456" width="19.140625" customWidth="1"/>
    <col min="8457" max="8457" width="7.5703125" customWidth="1"/>
    <col min="8458" max="8458" width="12.28515625" customWidth="1"/>
    <col min="8459" max="8459" width="7.5703125" customWidth="1"/>
    <col min="8460" max="8461" width="11.28515625" customWidth="1"/>
    <col min="8462" max="8462" width="12" customWidth="1"/>
    <col min="8463" max="8463" width="13.42578125" customWidth="1"/>
    <col min="8464" max="8464" width="17.5703125" customWidth="1"/>
    <col min="8465" max="8465" width="10.7109375" customWidth="1"/>
    <col min="8466" max="8466" width="12.85546875" customWidth="1"/>
    <col min="8467" max="8467" width="10.5703125" customWidth="1"/>
    <col min="8468" max="8468" width="15.42578125" customWidth="1"/>
    <col min="8469" max="8469" width="14.140625" customWidth="1"/>
    <col min="8470" max="8470" width="8.7109375" customWidth="1"/>
    <col min="8471" max="8471" width="7.7109375" customWidth="1"/>
    <col min="8472" max="8472" width="9.5703125" customWidth="1"/>
    <col min="8473" max="8473" width="12.5703125" customWidth="1"/>
    <col min="8475" max="8475" width="14.140625" customWidth="1"/>
    <col min="8476" max="8476" width="11.140625" bestFit="1" customWidth="1"/>
    <col min="8482" max="8484" width="10.85546875" bestFit="1" customWidth="1"/>
    <col min="8705" max="8705" width="6.7109375" customWidth="1"/>
    <col min="8706" max="8706" width="23.85546875" customWidth="1"/>
    <col min="8707" max="8707" width="7.85546875" customWidth="1"/>
    <col min="8708" max="8708" width="7.7109375" customWidth="1"/>
    <col min="8709" max="8709" width="13.5703125" customWidth="1"/>
    <col min="8710" max="8710" width="11.140625" customWidth="1"/>
    <col min="8711" max="8711" width="7.42578125" customWidth="1"/>
    <col min="8712" max="8712" width="19.140625" customWidth="1"/>
    <col min="8713" max="8713" width="7.5703125" customWidth="1"/>
    <col min="8714" max="8714" width="12.28515625" customWidth="1"/>
    <col min="8715" max="8715" width="7.5703125" customWidth="1"/>
    <col min="8716" max="8717" width="11.28515625" customWidth="1"/>
    <col min="8718" max="8718" width="12" customWidth="1"/>
    <col min="8719" max="8719" width="13.42578125" customWidth="1"/>
    <col min="8720" max="8720" width="17.5703125" customWidth="1"/>
    <col min="8721" max="8721" width="10.7109375" customWidth="1"/>
    <col min="8722" max="8722" width="12.85546875" customWidth="1"/>
    <col min="8723" max="8723" width="10.5703125" customWidth="1"/>
    <col min="8724" max="8724" width="15.42578125" customWidth="1"/>
    <col min="8725" max="8725" width="14.140625" customWidth="1"/>
    <col min="8726" max="8726" width="8.7109375" customWidth="1"/>
    <col min="8727" max="8727" width="7.7109375" customWidth="1"/>
    <col min="8728" max="8728" width="9.5703125" customWidth="1"/>
    <col min="8729" max="8729" width="12.5703125" customWidth="1"/>
    <col min="8731" max="8731" width="14.140625" customWidth="1"/>
    <col min="8732" max="8732" width="11.140625" bestFit="1" customWidth="1"/>
    <col min="8738" max="8740" width="10.85546875" bestFit="1" customWidth="1"/>
    <col min="8961" max="8961" width="6.7109375" customWidth="1"/>
    <col min="8962" max="8962" width="23.85546875" customWidth="1"/>
    <col min="8963" max="8963" width="7.85546875" customWidth="1"/>
    <col min="8964" max="8964" width="7.7109375" customWidth="1"/>
    <col min="8965" max="8965" width="13.5703125" customWidth="1"/>
    <col min="8966" max="8966" width="11.140625" customWidth="1"/>
    <col min="8967" max="8967" width="7.42578125" customWidth="1"/>
    <col min="8968" max="8968" width="19.140625" customWidth="1"/>
    <col min="8969" max="8969" width="7.5703125" customWidth="1"/>
    <col min="8970" max="8970" width="12.28515625" customWidth="1"/>
    <col min="8971" max="8971" width="7.5703125" customWidth="1"/>
    <col min="8972" max="8973" width="11.28515625" customWidth="1"/>
    <col min="8974" max="8974" width="12" customWidth="1"/>
    <col min="8975" max="8975" width="13.42578125" customWidth="1"/>
    <col min="8976" max="8976" width="17.5703125" customWidth="1"/>
    <col min="8977" max="8977" width="10.7109375" customWidth="1"/>
    <col min="8978" max="8978" width="12.85546875" customWidth="1"/>
    <col min="8979" max="8979" width="10.5703125" customWidth="1"/>
    <col min="8980" max="8980" width="15.42578125" customWidth="1"/>
    <col min="8981" max="8981" width="14.140625" customWidth="1"/>
    <col min="8982" max="8982" width="8.7109375" customWidth="1"/>
    <col min="8983" max="8983" width="7.7109375" customWidth="1"/>
    <col min="8984" max="8984" width="9.5703125" customWidth="1"/>
    <col min="8985" max="8985" width="12.5703125" customWidth="1"/>
    <col min="8987" max="8987" width="14.140625" customWidth="1"/>
    <col min="8988" max="8988" width="11.140625" bestFit="1" customWidth="1"/>
    <col min="8994" max="8996" width="10.85546875" bestFit="1" customWidth="1"/>
    <col min="9217" max="9217" width="6.7109375" customWidth="1"/>
    <col min="9218" max="9218" width="23.85546875" customWidth="1"/>
    <col min="9219" max="9219" width="7.85546875" customWidth="1"/>
    <col min="9220" max="9220" width="7.7109375" customWidth="1"/>
    <col min="9221" max="9221" width="13.5703125" customWidth="1"/>
    <col min="9222" max="9222" width="11.140625" customWidth="1"/>
    <col min="9223" max="9223" width="7.42578125" customWidth="1"/>
    <col min="9224" max="9224" width="19.140625" customWidth="1"/>
    <col min="9225" max="9225" width="7.5703125" customWidth="1"/>
    <col min="9226" max="9226" width="12.28515625" customWidth="1"/>
    <col min="9227" max="9227" width="7.5703125" customWidth="1"/>
    <col min="9228" max="9229" width="11.28515625" customWidth="1"/>
    <col min="9230" max="9230" width="12" customWidth="1"/>
    <col min="9231" max="9231" width="13.42578125" customWidth="1"/>
    <col min="9232" max="9232" width="17.5703125" customWidth="1"/>
    <col min="9233" max="9233" width="10.7109375" customWidth="1"/>
    <col min="9234" max="9234" width="12.85546875" customWidth="1"/>
    <col min="9235" max="9235" width="10.5703125" customWidth="1"/>
    <col min="9236" max="9236" width="15.42578125" customWidth="1"/>
    <col min="9237" max="9237" width="14.140625" customWidth="1"/>
    <col min="9238" max="9238" width="8.7109375" customWidth="1"/>
    <col min="9239" max="9239" width="7.7109375" customWidth="1"/>
    <col min="9240" max="9240" width="9.5703125" customWidth="1"/>
    <col min="9241" max="9241" width="12.5703125" customWidth="1"/>
    <col min="9243" max="9243" width="14.140625" customWidth="1"/>
    <col min="9244" max="9244" width="11.140625" bestFit="1" customWidth="1"/>
    <col min="9250" max="9252" width="10.85546875" bestFit="1" customWidth="1"/>
    <col min="9473" max="9473" width="6.7109375" customWidth="1"/>
    <col min="9474" max="9474" width="23.85546875" customWidth="1"/>
    <col min="9475" max="9475" width="7.85546875" customWidth="1"/>
    <col min="9476" max="9476" width="7.7109375" customWidth="1"/>
    <col min="9477" max="9477" width="13.5703125" customWidth="1"/>
    <col min="9478" max="9478" width="11.140625" customWidth="1"/>
    <col min="9479" max="9479" width="7.42578125" customWidth="1"/>
    <col min="9480" max="9480" width="19.140625" customWidth="1"/>
    <col min="9481" max="9481" width="7.5703125" customWidth="1"/>
    <col min="9482" max="9482" width="12.28515625" customWidth="1"/>
    <col min="9483" max="9483" width="7.5703125" customWidth="1"/>
    <col min="9484" max="9485" width="11.28515625" customWidth="1"/>
    <col min="9486" max="9486" width="12" customWidth="1"/>
    <col min="9487" max="9487" width="13.42578125" customWidth="1"/>
    <col min="9488" max="9488" width="17.5703125" customWidth="1"/>
    <col min="9489" max="9489" width="10.7109375" customWidth="1"/>
    <col min="9490" max="9490" width="12.85546875" customWidth="1"/>
    <col min="9491" max="9491" width="10.5703125" customWidth="1"/>
    <col min="9492" max="9492" width="15.42578125" customWidth="1"/>
    <col min="9493" max="9493" width="14.140625" customWidth="1"/>
    <col min="9494" max="9494" width="8.7109375" customWidth="1"/>
    <col min="9495" max="9495" width="7.7109375" customWidth="1"/>
    <col min="9496" max="9496" width="9.5703125" customWidth="1"/>
    <col min="9497" max="9497" width="12.5703125" customWidth="1"/>
    <col min="9499" max="9499" width="14.140625" customWidth="1"/>
    <col min="9500" max="9500" width="11.140625" bestFit="1" customWidth="1"/>
    <col min="9506" max="9508" width="10.85546875" bestFit="1" customWidth="1"/>
    <col min="9729" max="9729" width="6.7109375" customWidth="1"/>
    <col min="9730" max="9730" width="23.85546875" customWidth="1"/>
    <col min="9731" max="9731" width="7.85546875" customWidth="1"/>
    <col min="9732" max="9732" width="7.7109375" customWidth="1"/>
    <col min="9733" max="9733" width="13.5703125" customWidth="1"/>
    <col min="9734" max="9734" width="11.140625" customWidth="1"/>
    <col min="9735" max="9735" width="7.42578125" customWidth="1"/>
    <col min="9736" max="9736" width="19.140625" customWidth="1"/>
    <col min="9737" max="9737" width="7.5703125" customWidth="1"/>
    <col min="9738" max="9738" width="12.28515625" customWidth="1"/>
    <col min="9739" max="9739" width="7.5703125" customWidth="1"/>
    <col min="9740" max="9741" width="11.28515625" customWidth="1"/>
    <col min="9742" max="9742" width="12" customWidth="1"/>
    <col min="9743" max="9743" width="13.42578125" customWidth="1"/>
    <col min="9744" max="9744" width="17.5703125" customWidth="1"/>
    <col min="9745" max="9745" width="10.7109375" customWidth="1"/>
    <col min="9746" max="9746" width="12.85546875" customWidth="1"/>
    <col min="9747" max="9747" width="10.5703125" customWidth="1"/>
    <col min="9748" max="9748" width="15.42578125" customWidth="1"/>
    <col min="9749" max="9749" width="14.140625" customWidth="1"/>
    <col min="9750" max="9750" width="8.7109375" customWidth="1"/>
    <col min="9751" max="9751" width="7.7109375" customWidth="1"/>
    <col min="9752" max="9752" width="9.5703125" customWidth="1"/>
    <col min="9753" max="9753" width="12.5703125" customWidth="1"/>
    <col min="9755" max="9755" width="14.140625" customWidth="1"/>
    <col min="9756" max="9756" width="11.140625" bestFit="1" customWidth="1"/>
    <col min="9762" max="9764" width="10.85546875" bestFit="1" customWidth="1"/>
    <col min="9985" max="9985" width="6.7109375" customWidth="1"/>
    <col min="9986" max="9986" width="23.85546875" customWidth="1"/>
    <col min="9987" max="9987" width="7.85546875" customWidth="1"/>
    <col min="9988" max="9988" width="7.7109375" customWidth="1"/>
    <col min="9989" max="9989" width="13.5703125" customWidth="1"/>
    <col min="9990" max="9990" width="11.140625" customWidth="1"/>
    <col min="9991" max="9991" width="7.42578125" customWidth="1"/>
    <col min="9992" max="9992" width="19.140625" customWidth="1"/>
    <col min="9993" max="9993" width="7.5703125" customWidth="1"/>
    <col min="9994" max="9994" width="12.28515625" customWidth="1"/>
    <col min="9995" max="9995" width="7.5703125" customWidth="1"/>
    <col min="9996" max="9997" width="11.28515625" customWidth="1"/>
    <col min="9998" max="9998" width="12" customWidth="1"/>
    <col min="9999" max="9999" width="13.42578125" customWidth="1"/>
    <col min="10000" max="10000" width="17.5703125" customWidth="1"/>
    <col min="10001" max="10001" width="10.7109375" customWidth="1"/>
    <col min="10002" max="10002" width="12.85546875" customWidth="1"/>
    <col min="10003" max="10003" width="10.5703125" customWidth="1"/>
    <col min="10004" max="10004" width="15.42578125" customWidth="1"/>
    <col min="10005" max="10005" width="14.140625" customWidth="1"/>
    <col min="10006" max="10006" width="8.7109375" customWidth="1"/>
    <col min="10007" max="10007" width="7.7109375" customWidth="1"/>
    <col min="10008" max="10008" width="9.5703125" customWidth="1"/>
    <col min="10009" max="10009" width="12.5703125" customWidth="1"/>
    <col min="10011" max="10011" width="14.140625" customWidth="1"/>
    <col min="10012" max="10012" width="11.140625" bestFit="1" customWidth="1"/>
    <col min="10018" max="10020" width="10.85546875" bestFit="1" customWidth="1"/>
    <col min="10241" max="10241" width="6.7109375" customWidth="1"/>
    <col min="10242" max="10242" width="23.85546875" customWidth="1"/>
    <col min="10243" max="10243" width="7.85546875" customWidth="1"/>
    <col min="10244" max="10244" width="7.7109375" customWidth="1"/>
    <col min="10245" max="10245" width="13.5703125" customWidth="1"/>
    <col min="10246" max="10246" width="11.140625" customWidth="1"/>
    <col min="10247" max="10247" width="7.42578125" customWidth="1"/>
    <col min="10248" max="10248" width="19.140625" customWidth="1"/>
    <col min="10249" max="10249" width="7.5703125" customWidth="1"/>
    <col min="10250" max="10250" width="12.28515625" customWidth="1"/>
    <col min="10251" max="10251" width="7.5703125" customWidth="1"/>
    <col min="10252" max="10253" width="11.28515625" customWidth="1"/>
    <col min="10254" max="10254" width="12" customWidth="1"/>
    <col min="10255" max="10255" width="13.42578125" customWidth="1"/>
    <col min="10256" max="10256" width="17.5703125" customWidth="1"/>
    <col min="10257" max="10257" width="10.7109375" customWidth="1"/>
    <col min="10258" max="10258" width="12.85546875" customWidth="1"/>
    <col min="10259" max="10259" width="10.5703125" customWidth="1"/>
    <col min="10260" max="10260" width="15.42578125" customWidth="1"/>
    <col min="10261" max="10261" width="14.140625" customWidth="1"/>
    <col min="10262" max="10262" width="8.7109375" customWidth="1"/>
    <col min="10263" max="10263" width="7.7109375" customWidth="1"/>
    <col min="10264" max="10264" width="9.5703125" customWidth="1"/>
    <col min="10265" max="10265" width="12.5703125" customWidth="1"/>
    <col min="10267" max="10267" width="14.140625" customWidth="1"/>
    <col min="10268" max="10268" width="11.140625" bestFit="1" customWidth="1"/>
    <col min="10274" max="10276" width="10.85546875" bestFit="1" customWidth="1"/>
    <col min="10497" max="10497" width="6.7109375" customWidth="1"/>
    <col min="10498" max="10498" width="23.85546875" customWidth="1"/>
    <col min="10499" max="10499" width="7.85546875" customWidth="1"/>
    <col min="10500" max="10500" width="7.7109375" customWidth="1"/>
    <col min="10501" max="10501" width="13.5703125" customWidth="1"/>
    <col min="10502" max="10502" width="11.140625" customWidth="1"/>
    <col min="10503" max="10503" width="7.42578125" customWidth="1"/>
    <col min="10504" max="10504" width="19.140625" customWidth="1"/>
    <col min="10505" max="10505" width="7.5703125" customWidth="1"/>
    <col min="10506" max="10506" width="12.28515625" customWidth="1"/>
    <col min="10507" max="10507" width="7.5703125" customWidth="1"/>
    <col min="10508" max="10509" width="11.28515625" customWidth="1"/>
    <col min="10510" max="10510" width="12" customWidth="1"/>
    <col min="10511" max="10511" width="13.42578125" customWidth="1"/>
    <col min="10512" max="10512" width="17.5703125" customWidth="1"/>
    <col min="10513" max="10513" width="10.7109375" customWidth="1"/>
    <col min="10514" max="10514" width="12.85546875" customWidth="1"/>
    <col min="10515" max="10515" width="10.5703125" customWidth="1"/>
    <col min="10516" max="10516" width="15.42578125" customWidth="1"/>
    <col min="10517" max="10517" width="14.140625" customWidth="1"/>
    <col min="10518" max="10518" width="8.7109375" customWidth="1"/>
    <col min="10519" max="10519" width="7.7109375" customWidth="1"/>
    <col min="10520" max="10520" width="9.5703125" customWidth="1"/>
    <col min="10521" max="10521" width="12.5703125" customWidth="1"/>
    <col min="10523" max="10523" width="14.140625" customWidth="1"/>
    <col min="10524" max="10524" width="11.140625" bestFit="1" customWidth="1"/>
    <col min="10530" max="10532" width="10.85546875" bestFit="1" customWidth="1"/>
    <col min="10753" max="10753" width="6.7109375" customWidth="1"/>
    <col min="10754" max="10754" width="23.85546875" customWidth="1"/>
    <col min="10755" max="10755" width="7.85546875" customWidth="1"/>
    <col min="10756" max="10756" width="7.7109375" customWidth="1"/>
    <col min="10757" max="10757" width="13.5703125" customWidth="1"/>
    <col min="10758" max="10758" width="11.140625" customWidth="1"/>
    <col min="10759" max="10759" width="7.42578125" customWidth="1"/>
    <col min="10760" max="10760" width="19.140625" customWidth="1"/>
    <col min="10761" max="10761" width="7.5703125" customWidth="1"/>
    <col min="10762" max="10762" width="12.28515625" customWidth="1"/>
    <col min="10763" max="10763" width="7.5703125" customWidth="1"/>
    <col min="10764" max="10765" width="11.28515625" customWidth="1"/>
    <col min="10766" max="10766" width="12" customWidth="1"/>
    <col min="10767" max="10767" width="13.42578125" customWidth="1"/>
    <col min="10768" max="10768" width="17.5703125" customWidth="1"/>
    <col min="10769" max="10769" width="10.7109375" customWidth="1"/>
    <col min="10770" max="10770" width="12.85546875" customWidth="1"/>
    <col min="10771" max="10771" width="10.5703125" customWidth="1"/>
    <col min="10772" max="10772" width="15.42578125" customWidth="1"/>
    <col min="10773" max="10773" width="14.140625" customWidth="1"/>
    <col min="10774" max="10774" width="8.7109375" customWidth="1"/>
    <col min="10775" max="10775" width="7.7109375" customWidth="1"/>
    <col min="10776" max="10776" width="9.5703125" customWidth="1"/>
    <col min="10777" max="10777" width="12.5703125" customWidth="1"/>
    <col min="10779" max="10779" width="14.140625" customWidth="1"/>
    <col min="10780" max="10780" width="11.140625" bestFit="1" customWidth="1"/>
    <col min="10786" max="10788" width="10.85546875" bestFit="1" customWidth="1"/>
    <col min="11009" max="11009" width="6.7109375" customWidth="1"/>
    <col min="11010" max="11010" width="23.85546875" customWidth="1"/>
    <col min="11011" max="11011" width="7.85546875" customWidth="1"/>
    <col min="11012" max="11012" width="7.7109375" customWidth="1"/>
    <col min="11013" max="11013" width="13.5703125" customWidth="1"/>
    <col min="11014" max="11014" width="11.140625" customWidth="1"/>
    <col min="11015" max="11015" width="7.42578125" customWidth="1"/>
    <col min="11016" max="11016" width="19.140625" customWidth="1"/>
    <col min="11017" max="11017" width="7.5703125" customWidth="1"/>
    <col min="11018" max="11018" width="12.28515625" customWidth="1"/>
    <col min="11019" max="11019" width="7.5703125" customWidth="1"/>
    <col min="11020" max="11021" width="11.28515625" customWidth="1"/>
    <col min="11022" max="11022" width="12" customWidth="1"/>
    <col min="11023" max="11023" width="13.42578125" customWidth="1"/>
    <col min="11024" max="11024" width="17.5703125" customWidth="1"/>
    <col min="11025" max="11025" width="10.7109375" customWidth="1"/>
    <col min="11026" max="11026" width="12.85546875" customWidth="1"/>
    <col min="11027" max="11027" width="10.5703125" customWidth="1"/>
    <col min="11028" max="11028" width="15.42578125" customWidth="1"/>
    <col min="11029" max="11029" width="14.140625" customWidth="1"/>
    <col min="11030" max="11030" width="8.7109375" customWidth="1"/>
    <col min="11031" max="11031" width="7.7109375" customWidth="1"/>
    <col min="11032" max="11032" width="9.5703125" customWidth="1"/>
    <col min="11033" max="11033" width="12.5703125" customWidth="1"/>
    <col min="11035" max="11035" width="14.140625" customWidth="1"/>
    <col min="11036" max="11036" width="11.140625" bestFit="1" customWidth="1"/>
    <col min="11042" max="11044" width="10.85546875" bestFit="1" customWidth="1"/>
    <col min="11265" max="11265" width="6.7109375" customWidth="1"/>
    <col min="11266" max="11266" width="23.85546875" customWidth="1"/>
    <col min="11267" max="11267" width="7.85546875" customWidth="1"/>
    <col min="11268" max="11268" width="7.7109375" customWidth="1"/>
    <col min="11269" max="11269" width="13.5703125" customWidth="1"/>
    <col min="11270" max="11270" width="11.140625" customWidth="1"/>
    <col min="11271" max="11271" width="7.42578125" customWidth="1"/>
    <col min="11272" max="11272" width="19.140625" customWidth="1"/>
    <col min="11273" max="11273" width="7.5703125" customWidth="1"/>
    <col min="11274" max="11274" width="12.28515625" customWidth="1"/>
    <col min="11275" max="11275" width="7.5703125" customWidth="1"/>
    <col min="11276" max="11277" width="11.28515625" customWidth="1"/>
    <col min="11278" max="11278" width="12" customWidth="1"/>
    <col min="11279" max="11279" width="13.42578125" customWidth="1"/>
    <col min="11280" max="11280" width="17.5703125" customWidth="1"/>
    <col min="11281" max="11281" width="10.7109375" customWidth="1"/>
    <col min="11282" max="11282" width="12.85546875" customWidth="1"/>
    <col min="11283" max="11283" width="10.5703125" customWidth="1"/>
    <col min="11284" max="11284" width="15.42578125" customWidth="1"/>
    <col min="11285" max="11285" width="14.140625" customWidth="1"/>
    <col min="11286" max="11286" width="8.7109375" customWidth="1"/>
    <col min="11287" max="11287" width="7.7109375" customWidth="1"/>
    <col min="11288" max="11288" width="9.5703125" customWidth="1"/>
    <col min="11289" max="11289" width="12.5703125" customWidth="1"/>
    <col min="11291" max="11291" width="14.140625" customWidth="1"/>
    <col min="11292" max="11292" width="11.140625" bestFit="1" customWidth="1"/>
    <col min="11298" max="11300" width="10.85546875" bestFit="1" customWidth="1"/>
    <col min="11521" max="11521" width="6.7109375" customWidth="1"/>
    <col min="11522" max="11522" width="23.85546875" customWidth="1"/>
    <col min="11523" max="11523" width="7.85546875" customWidth="1"/>
    <col min="11524" max="11524" width="7.7109375" customWidth="1"/>
    <col min="11525" max="11525" width="13.5703125" customWidth="1"/>
    <col min="11526" max="11526" width="11.140625" customWidth="1"/>
    <col min="11527" max="11527" width="7.42578125" customWidth="1"/>
    <col min="11528" max="11528" width="19.140625" customWidth="1"/>
    <col min="11529" max="11529" width="7.5703125" customWidth="1"/>
    <col min="11530" max="11530" width="12.28515625" customWidth="1"/>
    <col min="11531" max="11531" width="7.5703125" customWidth="1"/>
    <col min="11532" max="11533" width="11.28515625" customWidth="1"/>
    <col min="11534" max="11534" width="12" customWidth="1"/>
    <col min="11535" max="11535" width="13.42578125" customWidth="1"/>
    <col min="11536" max="11536" width="17.5703125" customWidth="1"/>
    <col min="11537" max="11537" width="10.7109375" customWidth="1"/>
    <col min="11538" max="11538" width="12.85546875" customWidth="1"/>
    <col min="11539" max="11539" width="10.5703125" customWidth="1"/>
    <col min="11540" max="11540" width="15.42578125" customWidth="1"/>
    <col min="11541" max="11541" width="14.140625" customWidth="1"/>
    <col min="11542" max="11542" width="8.7109375" customWidth="1"/>
    <col min="11543" max="11543" width="7.7109375" customWidth="1"/>
    <col min="11544" max="11544" width="9.5703125" customWidth="1"/>
    <col min="11545" max="11545" width="12.5703125" customWidth="1"/>
    <col min="11547" max="11547" width="14.140625" customWidth="1"/>
    <col min="11548" max="11548" width="11.140625" bestFit="1" customWidth="1"/>
    <col min="11554" max="11556" width="10.85546875" bestFit="1" customWidth="1"/>
    <col min="11777" max="11777" width="6.7109375" customWidth="1"/>
    <col min="11778" max="11778" width="23.85546875" customWidth="1"/>
    <col min="11779" max="11779" width="7.85546875" customWidth="1"/>
    <col min="11780" max="11780" width="7.7109375" customWidth="1"/>
    <col min="11781" max="11781" width="13.5703125" customWidth="1"/>
    <col min="11782" max="11782" width="11.140625" customWidth="1"/>
    <col min="11783" max="11783" width="7.42578125" customWidth="1"/>
    <col min="11784" max="11784" width="19.140625" customWidth="1"/>
    <col min="11785" max="11785" width="7.5703125" customWidth="1"/>
    <col min="11786" max="11786" width="12.28515625" customWidth="1"/>
    <col min="11787" max="11787" width="7.5703125" customWidth="1"/>
    <col min="11788" max="11789" width="11.28515625" customWidth="1"/>
    <col min="11790" max="11790" width="12" customWidth="1"/>
    <col min="11791" max="11791" width="13.42578125" customWidth="1"/>
    <col min="11792" max="11792" width="17.5703125" customWidth="1"/>
    <col min="11793" max="11793" width="10.7109375" customWidth="1"/>
    <col min="11794" max="11794" width="12.85546875" customWidth="1"/>
    <col min="11795" max="11795" width="10.5703125" customWidth="1"/>
    <col min="11796" max="11796" width="15.42578125" customWidth="1"/>
    <col min="11797" max="11797" width="14.140625" customWidth="1"/>
    <col min="11798" max="11798" width="8.7109375" customWidth="1"/>
    <col min="11799" max="11799" width="7.7109375" customWidth="1"/>
    <col min="11800" max="11800" width="9.5703125" customWidth="1"/>
    <col min="11801" max="11801" width="12.5703125" customWidth="1"/>
    <col min="11803" max="11803" width="14.140625" customWidth="1"/>
    <col min="11804" max="11804" width="11.140625" bestFit="1" customWidth="1"/>
    <col min="11810" max="11812" width="10.85546875" bestFit="1" customWidth="1"/>
    <col min="12033" max="12033" width="6.7109375" customWidth="1"/>
    <col min="12034" max="12034" width="23.85546875" customWidth="1"/>
    <col min="12035" max="12035" width="7.85546875" customWidth="1"/>
    <col min="12036" max="12036" width="7.7109375" customWidth="1"/>
    <col min="12037" max="12037" width="13.5703125" customWidth="1"/>
    <col min="12038" max="12038" width="11.140625" customWidth="1"/>
    <col min="12039" max="12039" width="7.42578125" customWidth="1"/>
    <col min="12040" max="12040" width="19.140625" customWidth="1"/>
    <col min="12041" max="12041" width="7.5703125" customWidth="1"/>
    <col min="12042" max="12042" width="12.28515625" customWidth="1"/>
    <col min="12043" max="12043" width="7.5703125" customWidth="1"/>
    <col min="12044" max="12045" width="11.28515625" customWidth="1"/>
    <col min="12046" max="12046" width="12" customWidth="1"/>
    <col min="12047" max="12047" width="13.42578125" customWidth="1"/>
    <col min="12048" max="12048" width="17.5703125" customWidth="1"/>
    <col min="12049" max="12049" width="10.7109375" customWidth="1"/>
    <col min="12050" max="12050" width="12.85546875" customWidth="1"/>
    <col min="12051" max="12051" width="10.5703125" customWidth="1"/>
    <col min="12052" max="12052" width="15.42578125" customWidth="1"/>
    <col min="12053" max="12053" width="14.140625" customWidth="1"/>
    <col min="12054" max="12054" width="8.7109375" customWidth="1"/>
    <col min="12055" max="12055" width="7.7109375" customWidth="1"/>
    <col min="12056" max="12056" width="9.5703125" customWidth="1"/>
    <col min="12057" max="12057" width="12.5703125" customWidth="1"/>
    <col min="12059" max="12059" width="14.140625" customWidth="1"/>
    <col min="12060" max="12060" width="11.140625" bestFit="1" customWidth="1"/>
    <col min="12066" max="12068" width="10.85546875" bestFit="1" customWidth="1"/>
    <col min="12289" max="12289" width="6.7109375" customWidth="1"/>
    <col min="12290" max="12290" width="23.85546875" customWidth="1"/>
    <col min="12291" max="12291" width="7.85546875" customWidth="1"/>
    <col min="12292" max="12292" width="7.7109375" customWidth="1"/>
    <col min="12293" max="12293" width="13.5703125" customWidth="1"/>
    <col min="12294" max="12294" width="11.140625" customWidth="1"/>
    <col min="12295" max="12295" width="7.42578125" customWidth="1"/>
    <col min="12296" max="12296" width="19.140625" customWidth="1"/>
    <col min="12297" max="12297" width="7.5703125" customWidth="1"/>
    <col min="12298" max="12298" width="12.28515625" customWidth="1"/>
    <col min="12299" max="12299" width="7.5703125" customWidth="1"/>
    <col min="12300" max="12301" width="11.28515625" customWidth="1"/>
    <col min="12302" max="12302" width="12" customWidth="1"/>
    <col min="12303" max="12303" width="13.42578125" customWidth="1"/>
    <col min="12304" max="12304" width="17.5703125" customWidth="1"/>
    <col min="12305" max="12305" width="10.7109375" customWidth="1"/>
    <col min="12306" max="12306" width="12.85546875" customWidth="1"/>
    <col min="12307" max="12307" width="10.5703125" customWidth="1"/>
    <col min="12308" max="12308" width="15.42578125" customWidth="1"/>
    <col min="12309" max="12309" width="14.140625" customWidth="1"/>
    <col min="12310" max="12310" width="8.7109375" customWidth="1"/>
    <col min="12311" max="12311" width="7.7109375" customWidth="1"/>
    <col min="12312" max="12312" width="9.5703125" customWidth="1"/>
    <col min="12313" max="12313" width="12.5703125" customWidth="1"/>
    <col min="12315" max="12315" width="14.140625" customWidth="1"/>
    <col min="12316" max="12316" width="11.140625" bestFit="1" customWidth="1"/>
    <col min="12322" max="12324" width="10.85546875" bestFit="1" customWidth="1"/>
    <col min="12545" max="12545" width="6.7109375" customWidth="1"/>
    <col min="12546" max="12546" width="23.85546875" customWidth="1"/>
    <col min="12547" max="12547" width="7.85546875" customWidth="1"/>
    <col min="12548" max="12548" width="7.7109375" customWidth="1"/>
    <col min="12549" max="12549" width="13.5703125" customWidth="1"/>
    <col min="12550" max="12550" width="11.140625" customWidth="1"/>
    <col min="12551" max="12551" width="7.42578125" customWidth="1"/>
    <col min="12552" max="12552" width="19.140625" customWidth="1"/>
    <col min="12553" max="12553" width="7.5703125" customWidth="1"/>
    <col min="12554" max="12554" width="12.28515625" customWidth="1"/>
    <col min="12555" max="12555" width="7.5703125" customWidth="1"/>
    <col min="12556" max="12557" width="11.28515625" customWidth="1"/>
    <col min="12558" max="12558" width="12" customWidth="1"/>
    <col min="12559" max="12559" width="13.42578125" customWidth="1"/>
    <col min="12560" max="12560" width="17.5703125" customWidth="1"/>
    <col min="12561" max="12561" width="10.7109375" customWidth="1"/>
    <col min="12562" max="12562" width="12.85546875" customWidth="1"/>
    <col min="12563" max="12563" width="10.5703125" customWidth="1"/>
    <col min="12564" max="12564" width="15.42578125" customWidth="1"/>
    <col min="12565" max="12565" width="14.140625" customWidth="1"/>
    <col min="12566" max="12566" width="8.7109375" customWidth="1"/>
    <col min="12567" max="12567" width="7.7109375" customWidth="1"/>
    <col min="12568" max="12568" width="9.5703125" customWidth="1"/>
    <col min="12569" max="12569" width="12.5703125" customWidth="1"/>
    <col min="12571" max="12571" width="14.140625" customWidth="1"/>
    <col min="12572" max="12572" width="11.140625" bestFit="1" customWidth="1"/>
    <col min="12578" max="12580" width="10.85546875" bestFit="1" customWidth="1"/>
    <col min="12801" max="12801" width="6.7109375" customWidth="1"/>
    <col min="12802" max="12802" width="23.85546875" customWidth="1"/>
    <col min="12803" max="12803" width="7.85546875" customWidth="1"/>
    <col min="12804" max="12804" width="7.7109375" customWidth="1"/>
    <col min="12805" max="12805" width="13.5703125" customWidth="1"/>
    <col min="12806" max="12806" width="11.140625" customWidth="1"/>
    <col min="12807" max="12807" width="7.42578125" customWidth="1"/>
    <col min="12808" max="12808" width="19.140625" customWidth="1"/>
    <col min="12809" max="12809" width="7.5703125" customWidth="1"/>
    <col min="12810" max="12810" width="12.28515625" customWidth="1"/>
    <col min="12811" max="12811" width="7.5703125" customWidth="1"/>
    <col min="12812" max="12813" width="11.28515625" customWidth="1"/>
    <col min="12814" max="12814" width="12" customWidth="1"/>
    <col min="12815" max="12815" width="13.42578125" customWidth="1"/>
    <col min="12816" max="12816" width="17.5703125" customWidth="1"/>
    <col min="12817" max="12817" width="10.7109375" customWidth="1"/>
    <col min="12818" max="12818" width="12.85546875" customWidth="1"/>
    <col min="12819" max="12819" width="10.5703125" customWidth="1"/>
    <col min="12820" max="12820" width="15.42578125" customWidth="1"/>
    <col min="12821" max="12821" width="14.140625" customWidth="1"/>
    <col min="12822" max="12822" width="8.7109375" customWidth="1"/>
    <col min="12823" max="12823" width="7.7109375" customWidth="1"/>
    <col min="12824" max="12824" width="9.5703125" customWidth="1"/>
    <col min="12825" max="12825" width="12.5703125" customWidth="1"/>
    <col min="12827" max="12827" width="14.140625" customWidth="1"/>
    <col min="12828" max="12828" width="11.140625" bestFit="1" customWidth="1"/>
    <col min="12834" max="12836" width="10.85546875" bestFit="1" customWidth="1"/>
    <col min="13057" max="13057" width="6.7109375" customWidth="1"/>
    <col min="13058" max="13058" width="23.85546875" customWidth="1"/>
    <col min="13059" max="13059" width="7.85546875" customWidth="1"/>
    <col min="13060" max="13060" width="7.7109375" customWidth="1"/>
    <col min="13061" max="13061" width="13.5703125" customWidth="1"/>
    <col min="13062" max="13062" width="11.140625" customWidth="1"/>
    <col min="13063" max="13063" width="7.42578125" customWidth="1"/>
    <col min="13064" max="13064" width="19.140625" customWidth="1"/>
    <col min="13065" max="13065" width="7.5703125" customWidth="1"/>
    <col min="13066" max="13066" width="12.28515625" customWidth="1"/>
    <col min="13067" max="13067" width="7.5703125" customWidth="1"/>
    <col min="13068" max="13069" width="11.28515625" customWidth="1"/>
    <col min="13070" max="13070" width="12" customWidth="1"/>
    <col min="13071" max="13071" width="13.42578125" customWidth="1"/>
    <col min="13072" max="13072" width="17.5703125" customWidth="1"/>
    <col min="13073" max="13073" width="10.7109375" customWidth="1"/>
    <col min="13074" max="13074" width="12.85546875" customWidth="1"/>
    <col min="13075" max="13075" width="10.5703125" customWidth="1"/>
    <col min="13076" max="13076" width="15.42578125" customWidth="1"/>
    <col min="13077" max="13077" width="14.140625" customWidth="1"/>
    <col min="13078" max="13078" width="8.7109375" customWidth="1"/>
    <col min="13079" max="13079" width="7.7109375" customWidth="1"/>
    <col min="13080" max="13080" width="9.5703125" customWidth="1"/>
    <col min="13081" max="13081" width="12.5703125" customWidth="1"/>
    <col min="13083" max="13083" width="14.140625" customWidth="1"/>
    <col min="13084" max="13084" width="11.140625" bestFit="1" customWidth="1"/>
    <col min="13090" max="13092" width="10.85546875" bestFit="1" customWidth="1"/>
    <col min="13313" max="13313" width="6.7109375" customWidth="1"/>
    <col min="13314" max="13314" width="23.85546875" customWidth="1"/>
    <col min="13315" max="13315" width="7.85546875" customWidth="1"/>
    <col min="13316" max="13316" width="7.7109375" customWidth="1"/>
    <col min="13317" max="13317" width="13.5703125" customWidth="1"/>
    <col min="13318" max="13318" width="11.140625" customWidth="1"/>
    <col min="13319" max="13319" width="7.42578125" customWidth="1"/>
    <col min="13320" max="13320" width="19.140625" customWidth="1"/>
    <col min="13321" max="13321" width="7.5703125" customWidth="1"/>
    <col min="13322" max="13322" width="12.28515625" customWidth="1"/>
    <col min="13323" max="13323" width="7.5703125" customWidth="1"/>
    <col min="13324" max="13325" width="11.28515625" customWidth="1"/>
    <col min="13326" max="13326" width="12" customWidth="1"/>
    <col min="13327" max="13327" width="13.42578125" customWidth="1"/>
    <col min="13328" max="13328" width="17.5703125" customWidth="1"/>
    <col min="13329" max="13329" width="10.7109375" customWidth="1"/>
    <col min="13330" max="13330" width="12.85546875" customWidth="1"/>
    <col min="13331" max="13331" width="10.5703125" customWidth="1"/>
    <col min="13332" max="13332" width="15.42578125" customWidth="1"/>
    <col min="13333" max="13333" width="14.140625" customWidth="1"/>
    <col min="13334" max="13334" width="8.7109375" customWidth="1"/>
    <col min="13335" max="13335" width="7.7109375" customWidth="1"/>
    <col min="13336" max="13336" width="9.5703125" customWidth="1"/>
    <col min="13337" max="13337" width="12.5703125" customWidth="1"/>
    <col min="13339" max="13339" width="14.140625" customWidth="1"/>
    <col min="13340" max="13340" width="11.140625" bestFit="1" customWidth="1"/>
    <col min="13346" max="13348" width="10.85546875" bestFit="1" customWidth="1"/>
    <col min="13569" max="13569" width="6.7109375" customWidth="1"/>
    <col min="13570" max="13570" width="23.85546875" customWidth="1"/>
    <col min="13571" max="13571" width="7.85546875" customWidth="1"/>
    <col min="13572" max="13572" width="7.7109375" customWidth="1"/>
    <col min="13573" max="13573" width="13.5703125" customWidth="1"/>
    <col min="13574" max="13574" width="11.140625" customWidth="1"/>
    <col min="13575" max="13575" width="7.42578125" customWidth="1"/>
    <col min="13576" max="13576" width="19.140625" customWidth="1"/>
    <col min="13577" max="13577" width="7.5703125" customWidth="1"/>
    <col min="13578" max="13578" width="12.28515625" customWidth="1"/>
    <col min="13579" max="13579" width="7.5703125" customWidth="1"/>
    <col min="13580" max="13581" width="11.28515625" customWidth="1"/>
    <col min="13582" max="13582" width="12" customWidth="1"/>
    <col min="13583" max="13583" width="13.42578125" customWidth="1"/>
    <col min="13584" max="13584" width="17.5703125" customWidth="1"/>
    <col min="13585" max="13585" width="10.7109375" customWidth="1"/>
    <col min="13586" max="13586" width="12.85546875" customWidth="1"/>
    <col min="13587" max="13587" width="10.5703125" customWidth="1"/>
    <col min="13588" max="13588" width="15.42578125" customWidth="1"/>
    <col min="13589" max="13589" width="14.140625" customWidth="1"/>
    <col min="13590" max="13590" width="8.7109375" customWidth="1"/>
    <col min="13591" max="13591" width="7.7109375" customWidth="1"/>
    <col min="13592" max="13592" width="9.5703125" customWidth="1"/>
    <col min="13593" max="13593" width="12.5703125" customWidth="1"/>
    <col min="13595" max="13595" width="14.140625" customWidth="1"/>
    <col min="13596" max="13596" width="11.140625" bestFit="1" customWidth="1"/>
    <col min="13602" max="13604" width="10.85546875" bestFit="1" customWidth="1"/>
    <col min="13825" max="13825" width="6.7109375" customWidth="1"/>
    <col min="13826" max="13826" width="23.85546875" customWidth="1"/>
    <col min="13827" max="13827" width="7.85546875" customWidth="1"/>
    <col min="13828" max="13828" width="7.7109375" customWidth="1"/>
    <col min="13829" max="13829" width="13.5703125" customWidth="1"/>
    <col min="13830" max="13830" width="11.140625" customWidth="1"/>
    <col min="13831" max="13831" width="7.42578125" customWidth="1"/>
    <col min="13832" max="13832" width="19.140625" customWidth="1"/>
    <col min="13833" max="13833" width="7.5703125" customWidth="1"/>
    <col min="13834" max="13834" width="12.28515625" customWidth="1"/>
    <col min="13835" max="13835" width="7.5703125" customWidth="1"/>
    <col min="13836" max="13837" width="11.28515625" customWidth="1"/>
    <col min="13838" max="13838" width="12" customWidth="1"/>
    <col min="13839" max="13839" width="13.42578125" customWidth="1"/>
    <col min="13840" max="13840" width="17.5703125" customWidth="1"/>
    <col min="13841" max="13841" width="10.7109375" customWidth="1"/>
    <col min="13842" max="13842" width="12.85546875" customWidth="1"/>
    <col min="13843" max="13843" width="10.5703125" customWidth="1"/>
    <col min="13844" max="13844" width="15.42578125" customWidth="1"/>
    <col min="13845" max="13845" width="14.140625" customWidth="1"/>
    <col min="13846" max="13846" width="8.7109375" customWidth="1"/>
    <col min="13847" max="13847" width="7.7109375" customWidth="1"/>
    <col min="13848" max="13848" width="9.5703125" customWidth="1"/>
    <col min="13849" max="13849" width="12.5703125" customWidth="1"/>
    <col min="13851" max="13851" width="14.140625" customWidth="1"/>
    <col min="13852" max="13852" width="11.140625" bestFit="1" customWidth="1"/>
    <col min="13858" max="13860" width="10.85546875" bestFit="1" customWidth="1"/>
    <col min="14081" max="14081" width="6.7109375" customWidth="1"/>
    <col min="14082" max="14082" width="23.85546875" customWidth="1"/>
    <col min="14083" max="14083" width="7.85546875" customWidth="1"/>
    <col min="14084" max="14084" width="7.7109375" customWidth="1"/>
    <col min="14085" max="14085" width="13.5703125" customWidth="1"/>
    <col min="14086" max="14086" width="11.140625" customWidth="1"/>
    <col min="14087" max="14087" width="7.42578125" customWidth="1"/>
    <col min="14088" max="14088" width="19.140625" customWidth="1"/>
    <col min="14089" max="14089" width="7.5703125" customWidth="1"/>
    <col min="14090" max="14090" width="12.28515625" customWidth="1"/>
    <col min="14091" max="14091" width="7.5703125" customWidth="1"/>
    <col min="14092" max="14093" width="11.28515625" customWidth="1"/>
    <col min="14094" max="14094" width="12" customWidth="1"/>
    <col min="14095" max="14095" width="13.42578125" customWidth="1"/>
    <col min="14096" max="14096" width="17.5703125" customWidth="1"/>
    <col min="14097" max="14097" width="10.7109375" customWidth="1"/>
    <col min="14098" max="14098" width="12.85546875" customWidth="1"/>
    <col min="14099" max="14099" width="10.5703125" customWidth="1"/>
    <col min="14100" max="14100" width="15.42578125" customWidth="1"/>
    <col min="14101" max="14101" width="14.140625" customWidth="1"/>
    <col min="14102" max="14102" width="8.7109375" customWidth="1"/>
    <col min="14103" max="14103" width="7.7109375" customWidth="1"/>
    <col min="14104" max="14104" width="9.5703125" customWidth="1"/>
    <col min="14105" max="14105" width="12.5703125" customWidth="1"/>
    <col min="14107" max="14107" width="14.140625" customWidth="1"/>
    <col min="14108" max="14108" width="11.140625" bestFit="1" customWidth="1"/>
    <col min="14114" max="14116" width="10.85546875" bestFit="1" customWidth="1"/>
    <col min="14337" max="14337" width="6.7109375" customWidth="1"/>
    <col min="14338" max="14338" width="23.85546875" customWidth="1"/>
    <col min="14339" max="14339" width="7.85546875" customWidth="1"/>
    <col min="14340" max="14340" width="7.7109375" customWidth="1"/>
    <col min="14341" max="14341" width="13.5703125" customWidth="1"/>
    <col min="14342" max="14342" width="11.140625" customWidth="1"/>
    <col min="14343" max="14343" width="7.42578125" customWidth="1"/>
    <col min="14344" max="14344" width="19.140625" customWidth="1"/>
    <col min="14345" max="14345" width="7.5703125" customWidth="1"/>
    <col min="14346" max="14346" width="12.28515625" customWidth="1"/>
    <col min="14347" max="14347" width="7.5703125" customWidth="1"/>
    <col min="14348" max="14349" width="11.28515625" customWidth="1"/>
    <col min="14350" max="14350" width="12" customWidth="1"/>
    <col min="14351" max="14351" width="13.42578125" customWidth="1"/>
    <col min="14352" max="14352" width="17.5703125" customWidth="1"/>
    <col min="14353" max="14353" width="10.7109375" customWidth="1"/>
    <col min="14354" max="14354" width="12.85546875" customWidth="1"/>
    <col min="14355" max="14355" width="10.5703125" customWidth="1"/>
    <col min="14356" max="14356" width="15.42578125" customWidth="1"/>
    <col min="14357" max="14357" width="14.140625" customWidth="1"/>
    <col min="14358" max="14358" width="8.7109375" customWidth="1"/>
    <col min="14359" max="14359" width="7.7109375" customWidth="1"/>
    <col min="14360" max="14360" width="9.5703125" customWidth="1"/>
    <col min="14361" max="14361" width="12.5703125" customWidth="1"/>
    <col min="14363" max="14363" width="14.140625" customWidth="1"/>
    <col min="14364" max="14364" width="11.140625" bestFit="1" customWidth="1"/>
    <col min="14370" max="14372" width="10.85546875" bestFit="1" customWidth="1"/>
    <col min="14593" max="14593" width="6.7109375" customWidth="1"/>
    <col min="14594" max="14594" width="23.85546875" customWidth="1"/>
    <col min="14595" max="14595" width="7.85546875" customWidth="1"/>
    <col min="14596" max="14596" width="7.7109375" customWidth="1"/>
    <col min="14597" max="14597" width="13.5703125" customWidth="1"/>
    <col min="14598" max="14598" width="11.140625" customWidth="1"/>
    <col min="14599" max="14599" width="7.42578125" customWidth="1"/>
    <col min="14600" max="14600" width="19.140625" customWidth="1"/>
    <col min="14601" max="14601" width="7.5703125" customWidth="1"/>
    <col min="14602" max="14602" width="12.28515625" customWidth="1"/>
    <col min="14603" max="14603" width="7.5703125" customWidth="1"/>
    <col min="14604" max="14605" width="11.28515625" customWidth="1"/>
    <col min="14606" max="14606" width="12" customWidth="1"/>
    <col min="14607" max="14607" width="13.42578125" customWidth="1"/>
    <col min="14608" max="14608" width="17.5703125" customWidth="1"/>
    <col min="14609" max="14609" width="10.7109375" customWidth="1"/>
    <col min="14610" max="14610" width="12.85546875" customWidth="1"/>
    <col min="14611" max="14611" width="10.5703125" customWidth="1"/>
    <col min="14612" max="14612" width="15.42578125" customWidth="1"/>
    <col min="14613" max="14613" width="14.140625" customWidth="1"/>
    <col min="14614" max="14614" width="8.7109375" customWidth="1"/>
    <col min="14615" max="14615" width="7.7109375" customWidth="1"/>
    <col min="14616" max="14616" width="9.5703125" customWidth="1"/>
    <col min="14617" max="14617" width="12.5703125" customWidth="1"/>
    <col min="14619" max="14619" width="14.140625" customWidth="1"/>
    <col min="14620" max="14620" width="11.140625" bestFit="1" customWidth="1"/>
    <col min="14626" max="14628" width="10.85546875" bestFit="1" customWidth="1"/>
    <col min="14849" max="14849" width="6.7109375" customWidth="1"/>
    <col min="14850" max="14850" width="23.85546875" customWidth="1"/>
    <col min="14851" max="14851" width="7.85546875" customWidth="1"/>
    <col min="14852" max="14852" width="7.7109375" customWidth="1"/>
    <col min="14853" max="14853" width="13.5703125" customWidth="1"/>
    <col min="14854" max="14854" width="11.140625" customWidth="1"/>
    <col min="14855" max="14855" width="7.42578125" customWidth="1"/>
    <col min="14856" max="14856" width="19.140625" customWidth="1"/>
    <col min="14857" max="14857" width="7.5703125" customWidth="1"/>
    <col min="14858" max="14858" width="12.28515625" customWidth="1"/>
    <col min="14859" max="14859" width="7.5703125" customWidth="1"/>
    <col min="14860" max="14861" width="11.28515625" customWidth="1"/>
    <col min="14862" max="14862" width="12" customWidth="1"/>
    <col min="14863" max="14863" width="13.42578125" customWidth="1"/>
    <col min="14864" max="14864" width="17.5703125" customWidth="1"/>
    <col min="14865" max="14865" width="10.7109375" customWidth="1"/>
    <col min="14866" max="14866" width="12.85546875" customWidth="1"/>
    <col min="14867" max="14867" width="10.5703125" customWidth="1"/>
    <col min="14868" max="14868" width="15.42578125" customWidth="1"/>
    <col min="14869" max="14869" width="14.140625" customWidth="1"/>
    <col min="14870" max="14870" width="8.7109375" customWidth="1"/>
    <col min="14871" max="14871" width="7.7109375" customWidth="1"/>
    <col min="14872" max="14872" width="9.5703125" customWidth="1"/>
    <col min="14873" max="14873" width="12.5703125" customWidth="1"/>
    <col min="14875" max="14875" width="14.140625" customWidth="1"/>
    <col min="14876" max="14876" width="11.140625" bestFit="1" customWidth="1"/>
    <col min="14882" max="14884" width="10.85546875" bestFit="1" customWidth="1"/>
    <col min="15105" max="15105" width="6.7109375" customWidth="1"/>
    <col min="15106" max="15106" width="23.85546875" customWidth="1"/>
    <col min="15107" max="15107" width="7.85546875" customWidth="1"/>
    <col min="15108" max="15108" width="7.7109375" customWidth="1"/>
    <col min="15109" max="15109" width="13.5703125" customWidth="1"/>
    <col min="15110" max="15110" width="11.140625" customWidth="1"/>
    <col min="15111" max="15111" width="7.42578125" customWidth="1"/>
    <col min="15112" max="15112" width="19.140625" customWidth="1"/>
    <col min="15113" max="15113" width="7.5703125" customWidth="1"/>
    <col min="15114" max="15114" width="12.28515625" customWidth="1"/>
    <col min="15115" max="15115" width="7.5703125" customWidth="1"/>
    <col min="15116" max="15117" width="11.28515625" customWidth="1"/>
    <col min="15118" max="15118" width="12" customWidth="1"/>
    <col min="15119" max="15119" width="13.42578125" customWidth="1"/>
    <col min="15120" max="15120" width="17.5703125" customWidth="1"/>
    <col min="15121" max="15121" width="10.7109375" customWidth="1"/>
    <col min="15122" max="15122" width="12.85546875" customWidth="1"/>
    <col min="15123" max="15123" width="10.5703125" customWidth="1"/>
    <col min="15124" max="15124" width="15.42578125" customWidth="1"/>
    <col min="15125" max="15125" width="14.140625" customWidth="1"/>
    <col min="15126" max="15126" width="8.7109375" customWidth="1"/>
    <col min="15127" max="15127" width="7.7109375" customWidth="1"/>
    <col min="15128" max="15128" width="9.5703125" customWidth="1"/>
    <col min="15129" max="15129" width="12.5703125" customWidth="1"/>
    <col min="15131" max="15131" width="14.140625" customWidth="1"/>
    <col min="15132" max="15132" width="11.140625" bestFit="1" customWidth="1"/>
    <col min="15138" max="15140" width="10.85546875" bestFit="1" customWidth="1"/>
    <col min="15361" max="15361" width="6.7109375" customWidth="1"/>
    <col min="15362" max="15362" width="23.85546875" customWidth="1"/>
    <col min="15363" max="15363" width="7.85546875" customWidth="1"/>
    <col min="15364" max="15364" width="7.7109375" customWidth="1"/>
    <col min="15365" max="15365" width="13.5703125" customWidth="1"/>
    <col min="15366" max="15366" width="11.140625" customWidth="1"/>
    <col min="15367" max="15367" width="7.42578125" customWidth="1"/>
    <col min="15368" max="15368" width="19.140625" customWidth="1"/>
    <col min="15369" max="15369" width="7.5703125" customWidth="1"/>
    <col min="15370" max="15370" width="12.28515625" customWidth="1"/>
    <col min="15371" max="15371" width="7.5703125" customWidth="1"/>
    <col min="15372" max="15373" width="11.28515625" customWidth="1"/>
    <col min="15374" max="15374" width="12" customWidth="1"/>
    <col min="15375" max="15375" width="13.42578125" customWidth="1"/>
    <col min="15376" max="15376" width="17.5703125" customWidth="1"/>
    <col min="15377" max="15377" width="10.7109375" customWidth="1"/>
    <col min="15378" max="15378" width="12.85546875" customWidth="1"/>
    <col min="15379" max="15379" width="10.5703125" customWidth="1"/>
    <col min="15380" max="15380" width="15.42578125" customWidth="1"/>
    <col min="15381" max="15381" width="14.140625" customWidth="1"/>
    <col min="15382" max="15382" width="8.7109375" customWidth="1"/>
    <col min="15383" max="15383" width="7.7109375" customWidth="1"/>
    <col min="15384" max="15384" width="9.5703125" customWidth="1"/>
    <col min="15385" max="15385" width="12.5703125" customWidth="1"/>
    <col min="15387" max="15387" width="14.140625" customWidth="1"/>
    <col min="15388" max="15388" width="11.140625" bestFit="1" customWidth="1"/>
    <col min="15394" max="15396" width="10.85546875" bestFit="1" customWidth="1"/>
    <col min="15617" max="15617" width="6.7109375" customWidth="1"/>
    <col min="15618" max="15618" width="23.85546875" customWidth="1"/>
    <col min="15619" max="15619" width="7.85546875" customWidth="1"/>
    <col min="15620" max="15620" width="7.7109375" customWidth="1"/>
    <col min="15621" max="15621" width="13.5703125" customWidth="1"/>
    <col min="15622" max="15622" width="11.140625" customWidth="1"/>
    <col min="15623" max="15623" width="7.42578125" customWidth="1"/>
    <col min="15624" max="15624" width="19.140625" customWidth="1"/>
    <col min="15625" max="15625" width="7.5703125" customWidth="1"/>
    <col min="15626" max="15626" width="12.28515625" customWidth="1"/>
    <col min="15627" max="15627" width="7.5703125" customWidth="1"/>
    <col min="15628" max="15629" width="11.28515625" customWidth="1"/>
    <col min="15630" max="15630" width="12" customWidth="1"/>
    <col min="15631" max="15631" width="13.42578125" customWidth="1"/>
    <col min="15632" max="15632" width="17.5703125" customWidth="1"/>
    <col min="15633" max="15633" width="10.7109375" customWidth="1"/>
    <col min="15634" max="15634" width="12.85546875" customWidth="1"/>
    <col min="15635" max="15635" width="10.5703125" customWidth="1"/>
    <col min="15636" max="15636" width="15.42578125" customWidth="1"/>
    <col min="15637" max="15637" width="14.140625" customWidth="1"/>
    <col min="15638" max="15638" width="8.7109375" customWidth="1"/>
    <col min="15639" max="15639" width="7.7109375" customWidth="1"/>
    <col min="15640" max="15640" width="9.5703125" customWidth="1"/>
    <col min="15641" max="15641" width="12.5703125" customWidth="1"/>
    <col min="15643" max="15643" width="14.140625" customWidth="1"/>
    <col min="15644" max="15644" width="11.140625" bestFit="1" customWidth="1"/>
    <col min="15650" max="15652" width="10.85546875" bestFit="1" customWidth="1"/>
    <col min="15873" max="15873" width="6.7109375" customWidth="1"/>
    <col min="15874" max="15874" width="23.85546875" customWidth="1"/>
    <col min="15875" max="15875" width="7.85546875" customWidth="1"/>
    <col min="15876" max="15876" width="7.7109375" customWidth="1"/>
    <col min="15877" max="15877" width="13.5703125" customWidth="1"/>
    <col min="15878" max="15878" width="11.140625" customWidth="1"/>
    <col min="15879" max="15879" width="7.42578125" customWidth="1"/>
    <col min="15880" max="15880" width="19.140625" customWidth="1"/>
    <col min="15881" max="15881" width="7.5703125" customWidth="1"/>
    <col min="15882" max="15882" width="12.28515625" customWidth="1"/>
    <col min="15883" max="15883" width="7.5703125" customWidth="1"/>
    <col min="15884" max="15885" width="11.28515625" customWidth="1"/>
    <col min="15886" max="15886" width="12" customWidth="1"/>
    <col min="15887" max="15887" width="13.42578125" customWidth="1"/>
    <col min="15888" max="15888" width="17.5703125" customWidth="1"/>
    <col min="15889" max="15889" width="10.7109375" customWidth="1"/>
    <col min="15890" max="15890" width="12.85546875" customWidth="1"/>
    <col min="15891" max="15891" width="10.5703125" customWidth="1"/>
    <col min="15892" max="15892" width="15.42578125" customWidth="1"/>
    <col min="15893" max="15893" width="14.140625" customWidth="1"/>
    <col min="15894" max="15894" width="8.7109375" customWidth="1"/>
    <col min="15895" max="15895" width="7.7109375" customWidth="1"/>
    <col min="15896" max="15896" width="9.5703125" customWidth="1"/>
    <col min="15897" max="15897" width="12.5703125" customWidth="1"/>
    <col min="15899" max="15899" width="14.140625" customWidth="1"/>
    <col min="15900" max="15900" width="11.140625" bestFit="1" customWidth="1"/>
    <col min="15906" max="15908" width="10.85546875" bestFit="1" customWidth="1"/>
    <col min="16129" max="16129" width="6.7109375" customWidth="1"/>
    <col min="16130" max="16130" width="23.85546875" customWidth="1"/>
    <col min="16131" max="16131" width="7.85546875" customWidth="1"/>
    <col min="16132" max="16132" width="7.7109375" customWidth="1"/>
    <col min="16133" max="16133" width="13.5703125" customWidth="1"/>
    <col min="16134" max="16134" width="11.140625" customWidth="1"/>
    <col min="16135" max="16135" width="7.42578125" customWidth="1"/>
    <col min="16136" max="16136" width="19.140625" customWidth="1"/>
    <col min="16137" max="16137" width="7.5703125" customWidth="1"/>
    <col min="16138" max="16138" width="12.28515625" customWidth="1"/>
    <col min="16139" max="16139" width="7.5703125" customWidth="1"/>
    <col min="16140" max="16141" width="11.28515625" customWidth="1"/>
    <col min="16142" max="16142" width="12" customWidth="1"/>
    <col min="16143" max="16143" width="13.42578125" customWidth="1"/>
    <col min="16144" max="16144" width="17.5703125" customWidth="1"/>
    <col min="16145" max="16145" width="10.7109375" customWidth="1"/>
    <col min="16146" max="16146" width="12.85546875" customWidth="1"/>
    <col min="16147" max="16147" width="10.5703125" customWidth="1"/>
    <col min="16148" max="16148" width="15.42578125" customWidth="1"/>
    <col min="16149" max="16149" width="14.140625" customWidth="1"/>
    <col min="16150" max="16150" width="8.7109375" customWidth="1"/>
    <col min="16151" max="16151" width="7.7109375" customWidth="1"/>
    <col min="16152" max="16152" width="9.5703125" customWidth="1"/>
    <col min="16153" max="16153" width="12.5703125" customWidth="1"/>
    <col min="16155" max="16155" width="14.140625" customWidth="1"/>
    <col min="16156" max="16156" width="11.140625" bestFit="1" customWidth="1"/>
    <col min="16162" max="16164" width="10.85546875" bestFit="1" customWidth="1"/>
  </cols>
  <sheetData>
    <row r="1" spans="1:36" s="285" customFormat="1" ht="90" customHeight="1">
      <c r="T1" s="483" t="s">
        <v>478</v>
      </c>
      <c r="U1" s="483"/>
      <c r="V1" s="483"/>
      <c r="W1" s="483"/>
      <c r="X1" s="483"/>
      <c r="Y1" s="483"/>
    </row>
    <row r="2" spans="1:36" s="287" customFormat="1" ht="18.75">
      <c r="A2" s="405" t="s">
        <v>375</v>
      </c>
      <c r="B2" s="405"/>
      <c r="C2" s="405"/>
      <c r="D2" s="405"/>
      <c r="E2" s="405"/>
      <c r="F2" s="405"/>
      <c r="G2" s="405"/>
      <c r="H2" s="405" t="s">
        <v>376</v>
      </c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286"/>
      <c r="AA2" s="286"/>
      <c r="AB2" s="286"/>
      <c r="AC2" s="286"/>
      <c r="AD2" s="286"/>
      <c r="AE2" s="286"/>
      <c r="AF2" s="286"/>
    </row>
    <row r="3" spans="1:36" s="285" customFormat="1" ht="24.75" customHeight="1">
      <c r="A3" s="402" t="s">
        <v>369</v>
      </c>
      <c r="B3" s="402"/>
      <c r="C3" s="402" t="s">
        <v>370</v>
      </c>
      <c r="D3" s="402"/>
      <c r="E3" s="402"/>
      <c r="F3" s="402"/>
      <c r="G3" s="402"/>
      <c r="H3" s="484" t="s">
        <v>376</v>
      </c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288"/>
      <c r="AA3" s="288"/>
      <c r="AB3" s="288"/>
      <c r="AC3" s="288"/>
      <c r="AD3" s="288"/>
      <c r="AE3" s="288"/>
      <c r="AF3" s="288"/>
    </row>
    <row r="4" spans="1:36" s="285" customFormat="1" ht="24" customHeight="1">
      <c r="A4" s="402"/>
      <c r="B4" s="402"/>
      <c r="C4" s="402" t="s">
        <v>372</v>
      </c>
      <c r="D4" s="402"/>
      <c r="E4" s="402"/>
      <c r="F4" s="402"/>
      <c r="G4" s="402"/>
      <c r="H4" s="486" t="s">
        <v>377</v>
      </c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8"/>
      <c r="Z4" s="288"/>
      <c r="AA4" s="288"/>
      <c r="AB4" s="288"/>
      <c r="AC4" s="288"/>
      <c r="AD4" s="288"/>
      <c r="AE4" s="288"/>
      <c r="AF4" s="288"/>
    </row>
    <row r="5" spans="1:36" s="285" customFormat="1" ht="18.75">
      <c r="A5" s="402"/>
      <c r="B5" s="402"/>
      <c r="C5" s="402"/>
      <c r="D5" s="402"/>
      <c r="E5" s="402"/>
      <c r="F5" s="402"/>
      <c r="G5" s="402"/>
      <c r="H5" s="489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1"/>
      <c r="Z5" s="288"/>
      <c r="AA5" s="288"/>
      <c r="AB5" s="288"/>
      <c r="AC5" s="288"/>
      <c r="AD5" s="288"/>
      <c r="AE5" s="288"/>
      <c r="AF5" s="288"/>
    </row>
    <row r="6" spans="1:36" ht="23.25">
      <c r="A6" s="493" t="s">
        <v>384</v>
      </c>
      <c r="B6" s="493"/>
      <c r="C6" s="420" t="s">
        <v>385</v>
      </c>
      <c r="D6" s="420"/>
      <c r="E6" s="420"/>
      <c r="F6" s="420"/>
      <c r="G6" s="420"/>
      <c r="H6" s="42"/>
      <c r="T6" s="492"/>
      <c r="U6" s="492"/>
      <c r="V6" s="492"/>
      <c r="W6" s="492"/>
      <c r="X6" s="492"/>
      <c r="Y6" s="492"/>
    </row>
    <row r="7" spans="1:36" ht="23.25">
      <c r="A7" s="294"/>
      <c r="B7" s="294"/>
      <c r="C7" s="295"/>
      <c r="D7" s="295"/>
      <c r="E7" s="295"/>
      <c r="F7" s="295"/>
      <c r="G7" s="295"/>
      <c r="H7" s="296"/>
      <c r="T7" s="265"/>
      <c r="U7" s="265"/>
      <c r="V7" s="265"/>
      <c r="W7" s="265"/>
      <c r="X7" s="265"/>
      <c r="Y7" s="265"/>
    </row>
    <row r="8" spans="1:36" ht="50.25" customHeight="1">
      <c r="A8" s="494" t="s">
        <v>9</v>
      </c>
      <c r="B8" s="495" t="s">
        <v>101</v>
      </c>
      <c r="C8" s="497" t="s">
        <v>20</v>
      </c>
      <c r="D8" s="497" t="s">
        <v>0</v>
      </c>
      <c r="E8" s="495" t="s">
        <v>14</v>
      </c>
      <c r="F8" s="496"/>
      <c r="G8" s="497" t="s">
        <v>1</v>
      </c>
      <c r="H8" s="497" t="s">
        <v>77</v>
      </c>
      <c r="I8" s="495" t="s">
        <v>18</v>
      </c>
      <c r="J8" s="496"/>
      <c r="K8" s="497" t="s">
        <v>15</v>
      </c>
      <c r="L8" s="497" t="s">
        <v>19</v>
      </c>
      <c r="M8" s="497" t="s">
        <v>16</v>
      </c>
      <c r="N8" s="497" t="s">
        <v>102</v>
      </c>
      <c r="O8" s="499" t="s">
        <v>103</v>
      </c>
      <c r="P8" s="499"/>
      <c r="Q8" s="499"/>
      <c r="R8" s="504" t="s">
        <v>73</v>
      </c>
      <c r="S8" s="504" t="s">
        <v>87</v>
      </c>
      <c r="T8" s="504" t="s">
        <v>24</v>
      </c>
      <c r="U8" s="499" t="s">
        <v>25</v>
      </c>
      <c r="V8" s="499"/>
      <c r="W8" s="499"/>
      <c r="X8" s="499"/>
      <c r="Y8" s="500" t="s">
        <v>48</v>
      </c>
    </row>
    <row r="9" spans="1:36" ht="171" customHeight="1">
      <c r="A9" s="494"/>
      <c r="B9" s="496"/>
      <c r="C9" s="498"/>
      <c r="D9" s="498"/>
      <c r="E9" s="266" t="s">
        <v>2</v>
      </c>
      <c r="F9" s="266" t="s">
        <v>3</v>
      </c>
      <c r="G9" s="498"/>
      <c r="H9" s="498"/>
      <c r="I9" s="267" t="s">
        <v>4</v>
      </c>
      <c r="J9" s="267" t="s">
        <v>5</v>
      </c>
      <c r="K9" s="498"/>
      <c r="L9" s="498"/>
      <c r="M9" s="498"/>
      <c r="N9" s="498"/>
      <c r="O9" s="46" t="s">
        <v>97</v>
      </c>
      <c r="P9" s="46" t="s">
        <v>104</v>
      </c>
      <c r="Q9" s="46" t="s">
        <v>95</v>
      </c>
      <c r="R9" s="505"/>
      <c r="S9" s="505"/>
      <c r="T9" s="505"/>
      <c r="U9" s="46" t="s">
        <v>26</v>
      </c>
      <c r="V9" s="46" t="s">
        <v>32</v>
      </c>
      <c r="W9" s="46" t="s">
        <v>27</v>
      </c>
      <c r="X9" s="46" t="s">
        <v>28</v>
      </c>
      <c r="Y9" s="501"/>
      <c r="AA9" s="43">
        <f>T13-AA10</f>
        <v>-5.5240000001504086E-3</v>
      </c>
      <c r="AC9">
        <v>1530.97</v>
      </c>
      <c r="AH9" t="e">
        <f>#REF!</f>
        <v>#REF!</v>
      </c>
      <c r="AI9" t="e">
        <f>#REF!</f>
        <v>#REF!</v>
      </c>
      <c r="AJ9" t="e">
        <f>#REF!</f>
        <v>#REF!</v>
      </c>
    </row>
    <row r="10" spans="1:36" ht="48" customHeight="1">
      <c r="A10" s="52">
        <v>1</v>
      </c>
      <c r="B10" s="66" t="s">
        <v>118</v>
      </c>
      <c r="C10" s="53" t="s">
        <v>106</v>
      </c>
      <c r="D10" s="53">
        <v>8</v>
      </c>
      <c r="E10" s="54"/>
      <c r="F10" s="53"/>
      <c r="G10" s="54"/>
      <c r="H10" s="53" t="s">
        <v>81</v>
      </c>
      <c r="I10" s="54">
        <v>1</v>
      </c>
      <c r="J10" s="53"/>
      <c r="K10" s="54"/>
      <c r="L10" s="53">
        <f>4846*D10</f>
        <v>38768</v>
      </c>
      <c r="M10" s="54">
        <f>ROUND(L10/164.25*8,2)</f>
        <v>1888.24</v>
      </c>
      <c r="N10" s="55">
        <f>ROUND(M10*I10,2)</f>
        <v>1888.24</v>
      </c>
      <c r="O10" s="56">
        <f>N10*1</f>
        <v>1888.24</v>
      </c>
      <c r="P10" s="55">
        <f>ROUND(N10*0.87,2)</f>
        <v>1642.77</v>
      </c>
      <c r="Q10" s="55">
        <f>ROUND(N10*0.2,2)</f>
        <v>377.65</v>
      </c>
      <c r="R10" s="55">
        <f>SUM(N10:Q10)</f>
        <v>5796.9</v>
      </c>
      <c r="S10" s="57">
        <f>ROUND(R10*0.302,2)</f>
        <v>1750.66</v>
      </c>
      <c r="T10" s="56">
        <f>R10+S10</f>
        <v>7547.5599999999995</v>
      </c>
      <c r="U10" s="48"/>
      <c r="V10" s="58"/>
      <c r="W10" s="48"/>
      <c r="X10" s="59"/>
      <c r="Y10" s="60">
        <f>T10+X10</f>
        <v>7547.5599999999995</v>
      </c>
      <c r="AA10" s="43">
        <f>AA12+AB12</f>
        <v>22717.897524</v>
      </c>
      <c r="AH10">
        <v>2014</v>
      </c>
      <c r="AI10">
        <v>2015</v>
      </c>
      <c r="AJ10">
        <v>2016</v>
      </c>
    </row>
    <row r="11" spans="1:36" ht="53.25" customHeight="1">
      <c r="A11" s="52">
        <v>2</v>
      </c>
      <c r="B11" s="66" t="s">
        <v>119</v>
      </c>
      <c r="C11" s="53" t="s">
        <v>106</v>
      </c>
      <c r="D11" s="53">
        <v>5</v>
      </c>
      <c r="E11" s="54"/>
      <c r="F11" s="53"/>
      <c r="G11" s="54"/>
      <c r="H11" s="53" t="s">
        <v>81</v>
      </c>
      <c r="I11" s="54">
        <v>1</v>
      </c>
      <c r="J11" s="53"/>
      <c r="K11" s="54"/>
      <c r="L11" s="53">
        <f>4846*D11</f>
        <v>24230</v>
      </c>
      <c r="M11" s="54">
        <f>ROUND(L11/164.25*8,2)</f>
        <v>1180.1500000000001</v>
      </c>
      <c r="N11" s="55">
        <f>ROUND(M11*I11,2)</f>
        <v>1180.1500000000001</v>
      </c>
      <c r="O11" s="56">
        <f>N11*1</f>
        <v>1180.1500000000001</v>
      </c>
      <c r="P11" s="55">
        <f>ROUND(N11*0.87,2)</f>
        <v>1026.73</v>
      </c>
      <c r="Q11" s="55">
        <f>ROUND(N11*0.2,2)</f>
        <v>236.03</v>
      </c>
      <c r="R11" s="55">
        <f>SUM(N11:Q11)</f>
        <v>3623.0600000000004</v>
      </c>
      <c r="S11" s="57">
        <f>ROUND(R11*0.302,2)</f>
        <v>1094.1600000000001</v>
      </c>
      <c r="T11" s="56">
        <f>R11+S11</f>
        <v>4717.22</v>
      </c>
      <c r="U11" s="48"/>
      <c r="V11" s="58"/>
      <c r="W11" s="48"/>
      <c r="X11" s="59"/>
      <c r="Y11" s="60">
        <f>T11+X11</f>
        <v>4717.22</v>
      </c>
      <c r="AA11" s="43"/>
    </row>
    <row r="12" spans="1:36" ht="69" customHeight="1">
      <c r="A12" s="52">
        <v>3</v>
      </c>
      <c r="B12" s="67" t="s">
        <v>107</v>
      </c>
      <c r="C12" s="53" t="s">
        <v>106</v>
      </c>
      <c r="D12" s="53">
        <v>15</v>
      </c>
      <c r="E12" s="54"/>
      <c r="F12" s="53"/>
      <c r="G12" s="54"/>
      <c r="H12" s="55" t="s">
        <v>81</v>
      </c>
      <c r="I12" s="55">
        <v>1</v>
      </c>
      <c r="J12" s="53"/>
      <c r="K12" s="55"/>
      <c r="L12" s="55">
        <f>4440*D12</f>
        <v>66600</v>
      </c>
      <c r="M12" s="55">
        <f>ROUND(L12/164.25*8,2)</f>
        <v>3243.84</v>
      </c>
      <c r="N12" s="55">
        <f>ROUND(M12*I12,2)</f>
        <v>3243.84</v>
      </c>
      <c r="O12" s="56">
        <f>N12*0.3</f>
        <v>973.15200000000004</v>
      </c>
      <c r="P12" s="55">
        <f>ROUND(N12*0.975,2)</f>
        <v>3162.74</v>
      </c>
      <c r="Q12" s="55">
        <f>ROUND(N12*0.2,2)</f>
        <v>648.77</v>
      </c>
      <c r="R12" s="55">
        <f>SUM(N12:Q12)</f>
        <v>8028.5020000000004</v>
      </c>
      <c r="S12" s="57">
        <f>ROUND(R12*0.302,2)</f>
        <v>2424.61</v>
      </c>
      <c r="T12" s="56">
        <f>R12+S12</f>
        <v>10453.112000000001</v>
      </c>
      <c r="U12" s="179" t="s">
        <v>114</v>
      </c>
      <c r="V12" s="180">
        <f>'свод Обл'!D45</f>
        <v>32.28</v>
      </c>
      <c r="W12" s="179">
        <v>19.5</v>
      </c>
      <c r="X12" s="181">
        <v>314</v>
      </c>
      <c r="Y12" s="60">
        <f>T12+X12</f>
        <v>10767.112000000001</v>
      </c>
      <c r="Z12">
        <v>211</v>
      </c>
      <c r="AA12" s="61">
        <f>R13</f>
        <v>17448.462</v>
      </c>
      <c r="AB12">
        <f>(AA12*30.2%)</f>
        <v>5269.4355239999995</v>
      </c>
      <c r="AE12" s="43" t="e">
        <f>#REF!</f>
        <v>#REF!</v>
      </c>
      <c r="AF12">
        <v>100</v>
      </c>
      <c r="AH12" s="61">
        <f>AA12*105.7%</f>
        <v>18443.024333999998</v>
      </c>
      <c r="AI12" s="61">
        <f t="shared" ref="AI12:AJ14" si="0">AH12*105.3%</f>
        <v>19420.504623701996</v>
      </c>
      <c r="AJ12" s="61">
        <f t="shared" si="0"/>
        <v>20449.7913687582</v>
      </c>
    </row>
    <row r="13" spans="1:36" ht="22.5" customHeight="1">
      <c r="A13" s="47"/>
      <c r="B13" s="502" t="s">
        <v>8</v>
      </c>
      <c r="C13" s="503"/>
      <c r="D13" s="48"/>
      <c r="E13" s="48"/>
      <c r="F13" s="48"/>
      <c r="G13" s="48"/>
      <c r="H13" s="48"/>
      <c r="I13" s="49">
        <f>SUM(I10:I12)</f>
        <v>3</v>
      </c>
      <c r="J13" s="49"/>
      <c r="K13" s="49"/>
      <c r="L13" s="49">
        <f>L12+L10</f>
        <v>105368</v>
      </c>
      <c r="M13" s="49">
        <f>M12+M10</f>
        <v>5132.08</v>
      </c>
      <c r="N13" s="49">
        <f t="shared" ref="N13:T13" si="1">SUM(N10:N12)</f>
        <v>6312.2300000000005</v>
      </c>
      <c r="O13" s="50">
        <f t="shared" si="1"/>
        <v>4041.5420000000004</v>
      </c>
      <c r="P13" s="50">
        <f t="shared" si="1"/>
        <v>5832.24</v>
      </c>
      <c r="Q13" s="50">
        <f t="shared" si="1"/>
        <v>1262.4499999999998</v>
      </c>
      <c r="R13" s="50">
        <f t="shared" si="1"/>
        <v>17448.462</v>
      </c>
      <c r="S13" s="50">
        <f t="shared" si="1"/>
        <v>5269.43</v>
      </c>
      <c r="T13" s="50">
        <f t="shared" si="1"/>
        <v>22717.892</v>
      </c>
      <c r="U13" s="49"/>
      <c r="V13" s="49"/>
      <c r="W13" s="49"/>
      <c r="X13" s="49">
        <f>SUM(X12:X12)</f>
        <v>314</v>
      </c>
      <c r="Y13" s="64">
        <f>SUM(Y10:Y12)</f>
        <v>23031.892</v>
      </c>
      <c r="Z13">
        <v>213</v>
      </c>
      <c r="AA13" s="43">
        <f>S13</f>
        <v>5269.43</v>
      </c>
      <c r="AE13" s="43" t="e">
        <f>#REF!+#REF!</f>
        <v>#REF!</v>
      </c>
      <c r="AH13" s="61">
        <f>AA14*105.7%</f>
        <v>331.89799999999997</v>
      </c>
      <c r="AI13" s="61">
        <f t="shared" si="0"/>
        <v>349.48859399999992</v>
      </c>
      <c r="AJ13" s="61">
        <f t="shared" si="0"/>
        <v>368.01148948199989</v>
      </c>
    </row>
    <row r="14" spans="1:36">
      <c r="Z14">
        <v>340</v>
      </c>
      <c r="AA14" s="43">
        <f>X12</f>
        <v>314</v>
      </c>
      <c r="AH14" s="61" t="e">
        <f>#REF!*105.7%</f>
        <v>#REF!</v>
      </c>
      <c r="AI14" s="61" t="e">
        <f t="shared" si="0"/>
        <v>#REF!</v>
      </c>
      <c r="AJ14" s="61" t="e">
        <f t="shared" si="0"/>
        <v>#REF!</v>
      </c>
    </row>
    <row r="15" spans="1:36">
      <c r="B15" s="65"/>
      <c r="C15" s="65"/>
      <c r="D15" s="65"/>
      <c r="E15" s="65"/>
      <c r="F15" s="65"/>
      <c r="G15" s="65"/>
      <c r="H15" s="65"/>
      <c r="Z15" s="51"/>
      <c r="AA15" s="43">
        <f>AA12+AA13+AA14</f>
        <v>23031.892</v>
      </c>
      <c r="AH15" s="61" t="e">
        <f>AH14+AH13+#REF!+#REF!+AH12</f>
        <v>#REF!</v>
      </c>
      <c r="AI15" s="61" t="e">
        <f>AI14+AI13+#REF!+#REF!+AI12</f>
        <v>#REF!</v>
      </c>
      <c r="AJ15" s="61" t="e">
        <f>AJ14+AJ13+#REF!+#REF!+AJ12</f>
        <v>#REF!</v>
      </c>
    </row>
    <row r="16" spans="1:36">
      <c r="B16" s="65"/>
      <c r="C16" s="65"/>
      <c r="D16" s="65"/>
      <c r="E16" s="65"/>
      <c r="F16" s="65"/>
      <c r="G16" s="65"/>
      <c r="H16" s="65"/>
    </row>
  </sheetData>
  <mergeCells count="30">
    <mergeCell ref="B13:C13"/>
    <mergeCell ref="O8:Q8"/>
    <mergeCell ref="R8:R9"/>
    <mergeCell ref="S8:S9"/>
    <mergeCell ref="T8:T9"/>
    <mergeCell ref="G8:G9"/>
    <mergeCell ref="T6:Y6"/>
    <mergeCell ref="C6:G6"/>
    <mergeCell ref="A6:B6"/>
    <mergeCell ref="A8:A9"/>
    <mergeCell ref="B8:B9"/>
    <mergeCell ref="C8:C9"/>
    <mergeCell ref="D8:D9"/>
    <mergeCell ref="E8:F8"/>
    <mergeCell ref="U8:X8"/>
    <mergeCell ref="Y8:Y9"/>
    <mergeCell ref="H8:H9"/>
    <mergeCell ref="I8:J8"/>
    <mergeCell ref="K8:K9"/>
    <mergeCell ref="L8:L9"/>
    <mergeCell ref="M8:M9"/>
    <mergeCell ref="N8:N9"/>
    <mergeCell ref="T1:Y1"/>
    <mergeCell ref="A3:B5"/>
    <mergeCell ref="C3:G3"/>
    <mergeCell ref="C4:G5"/>
    <mergeCell ref="H2:Y2"/>
    <mergeCell ref="A2:G2"/>
    <mergeCell ref="H3:Y3"/>
    <mergeCell ref="H4:Y5"/>
  </mergeCells>
  <pageMargins left="0.27559055118110237" right="0.35433070866141736" top="0.74803149606299213" bottom="0.74803149606299213" header="0.31496062992125984" footer="0.31496062992125984"/>
  <pageSetup paperSize="8"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H17"/>
  <sheetViews>
    <sheetView view="pageBreakPreview" zoomScale="60" zoomScaleNormal="82" workbookViewId="0">
      <selection activeCell="H2" sqref="H2:W2"/>
    </sheetView>
  </sheetViews>
  <sheetFormatPr defaultRowHeight="15"/>
  <cols>
    <col min="1" max="1" width="6.7109375" customWidth="1"/>
    <col min="2" max="2" width="15.7109375" customWidth="1"/>
    <col min="3" max="3" width="7" customWidth="1"/>
    <col min="4" max="4" width="7.7109375" customWidth="1"/>
    <col min="5" max="5" width="7.42578125" customWidth="1"/>
    <col min="6" max="6" width="19.140625" customWidth="1"/>
    <col min="7" max="7" width="6.42578125" customWidth="1"/>
    <col min="8" max="8" width="9.42578125" customWidth="1"/>
    <col min="9" max="9" width="6.5703125" customWidth="1"/>
    <col min="10" max="10" width="9" customWidth="1"/>
    <col min="11" max="11" width="9.42578125" customWidth="1"/>
    <col min="12" max="12" width="12" customWidth="1"/>
    <col min="13" max="13" width="12.42578125" customWidth="1"/>
    <col min="14" max="14" width="12.140625" customWidth="1"/>
    <col min="15" max="15" width="9.28515625" customWidth="1"/>
    <col min="16" max="16" width="10.5703125" customWidth="1"/>
    <col min="17" max="17" width="9.42578125" customWidth="1"/>
    <col min="18" max="18" width="11.140625" customWidth="1"/>
    <col min="19" max="19" width="19.140625" customWidth="1"/>
    <col min="20" max="20" width="8.7109375" customWidth="1"/>
    <col min="21" max="21" width="7.7109375" customWidth="1"/>
    <col min="22" max="22" width="9.5703125" customWidth="1"/>
    <col min="23" max="23" width="12.5703125" customWidth="1"/>
    <col min="25" max="25" width="14.140625" customWidth="1"/>
    <col min="32" max="34" width="10.85546875" bestFit="1" customWidth="1"/>
    <col min="257" max="257" width="6.7109375" customWidth="1"/>
    <col min="258" max="258" width="15.7109375" customWidth="1"/>
    <col min="259" max="259" width="6" customWidth="1"/>
    <col min="260" max="260" width="7.7109375" customWidth="1"/>
    <col min="261" max="261" width="7.42578125" customWidth="1"/>
    <col min="262" max="262" width="19.140625" customWidth="1"/>
    <col min="263" max="263" width="6.42578125" customWidth="1"/>
    <col min="264" max="264" width="9.42578125" customWidth="1"/>
    <col min="265" max="265" width="6.5703125" customWidth="1"/>
    <col min="266" max="266" width="9" customWidth="1"/>
    <col min="267" max="267" width="9.42578125" customWidth="1"/>
    <col min="268" max="268" width="12" customWidth="1"/>
    <col min="269" max="269" width="12.42578125" customWidth="1"/>
    <col min="270" max="270" width="12.140625" customWidth="1"/>
    <col min="271" max="271" width="9.28515625" customWidth="1"/>
    <col min="272" max="272" width="10.5703125" customWidth="1"/>
    <col min="273" max="273" width="9.42578125" customWidth="1"/>
    <col min="274" max="274" width="11.140625" customWidth="1"/>
    <col min="275" max="275" width="19.140625" customWidth="1"/>
    <col min="276" max="276" width="8.7109375" customWidth="1"/>
    <col min="277" max="277" width="7.7109375" customWidth="1"/>
    <col min="278" max="278" width="9.5703125" customWidth="1"/>
    <col min="279" max="279" width="12.5703125" customWidth="1"/>
    <col min="281" max="281" width="14.140625" customWidth="1"/>
    <col min="288" max="290" width="10.85546875" bestFit="1" customWidth="1"/>
    <col min="513" max="513" width="6.7109375" customWidth="1"/>
    <col min="514" max="514" width="15.7109375" customWidth="1"/>
    <col min="515" max="515" width="6" customWidth="1"/>
    <col min="516" max="516" width="7.7109375" customWidth="1"/>
    <col min="517" max="517" width="7.42578125" customWidth="1"/>
    <col min="518" max="518" width="19.140625" customWidth="1"/>
    <col min="519" max="519" width="6.42578125" customWidth="1"/>
    <col min="520" max="520" width="9.42578125" customWidth="1"/>
    <col min="521" max="521" width="6.5703125" customWidth="1"/>
    <col min="522" max="522" width="9" customWidth="1"/>
    <col min="523" max="523" width="9.42578125" customWidth="1"/>
    <col min="524" max="524" width="12" customWidth="1"/>
    <col min="525" max="525" width="12.42578125" customWidth="1"/>
    <col min="526" max="526" width="12.140625" customWidth="1"/>
    <col min="527" max="527" width="9.28515625" customWidth="1"/>
    <col min="528" max="528" width="10.5703125" customWidth="1"/>
    <col min="529" max="529" width="9.42578125" customWidth="1"/>
    <col min="530" max="530" width="11.140625" customWidth="1"/>
    <col min="531" max="531" width="19.140625" customWidth="1"/>
    <col min="532" max="532" width="8.7109375" customWidth="1"/>
    <col min="533" max="533" width="7.7109375" customWidth="1"/>
    <col min="534" max="534" width="9.5703125" customWidth="1"/>
    <col min="535" max="535" width="12.5703125" customWidth="1"/>
    <col min="537" max="537" width="14.140625" customWidth="1"/>
    <col min="544" max="546" width="10.85546875" bestFit="1" customWidth="1"/>
    <col min="769" max="769" width="6.7109375" customWidth="1"/>
    <col min="770" max="770" width="15.7109375" customWidth="1"/>
    <col min="771" max="771" width="6" customWidth="1"/>
    <col min="772" max="772" width="7.7109375" customWidth="1"/>
    <col min="773" max="773" width="7.42578125" customWidth="1"/>
    <col min="774" max="774" width="19.140625" customWidth="1"/>
    <col min="775" max="775" width="6.42578125" customWidth="1"/>
    <col min="776" max="776" width="9.42578125" customWidth="1"/>
    <col min="777" max="777" width="6.5703125" customWidth="1"/>
    <col min="778" max="778" width="9" customWidth="1"/>
    <col min="779" max="779" width="9.42578125" customWidth="1"/>
    <col min="780" max="780" width="12" customWidth="1"/>
    <col min="781" max="781" width="12.42578125" customWidth="1"/>
    <col min="782" max="782" width="12.140625" customWidth="1"/>
    <col min="783" max="783" width="9.28515625" customWidth="1"/>
    <col min="784" max="784" width="10.5703125" customWidth="1"/>
    <col min="785" max="785" width="9.42578125" customWidth="1"/>
    <col min="786" max="786" width="11.140625" customWidth="1"/>
    <col min="787" max="787" width="19.140625" customWidth="1"/>
    <col min="788" max="788" width="8.7109375" customWidth="1"/>
    <col min="789" max="789" width="7.7109375" customWidth="1"/>
    <col min="790" max="790" width="9.5703125" customWidth="1"/>
    <col min="791" max="791" width="12.5703125" customWidth="1"/>
    <col min="793" max="793" width="14.140625" customWidth="1"/>
    <col min="800" max="802" width="10.85546875" bestFit="1" customWidth="1"/>
    <col min="1025" max="1025" width="6.7109375" customWidth="1"/>
    <col min="1026" max="1026" width="15.7109375" customWidth="1"/>
    <col min="1027" max="1027" width="6" customWidth="1"/>
    <col min="1028" max="1028" width="7.7109375" customWidth="1"/>
    <col min="1029" max="1029" width="7.42578125" customWidth="1"/>
    <col min="1030" max="1030" width="19.140625" customWidth="1"/>
    <col min="1031" max="1031" width="6.42578125" customWidth="1"/>
    <col min="1032" max="1032" width="9.42578125" customWidth="1"/>
    <col min="1033" max="1033" width="6.5703125" customWidth="1"/>
    <col min="1034" max="1034" width="9" customWidth="1"/>
    <col min="1035" max="1035" width="9.42578125" customWidth="1"/>
    <col min="1036" max="1036" width="12" customWidth="1"/>
    <col min="1037" max="1037" width="12.42578125" customWidth="1"/>
    <col min="1038" max="1038" width="12.140625" customWidth="1"/>
    <col min="1039" max="1039" width="9.28515625" customWidth="1"/>
    <col min="1040" max="1040" width="10.5703125" customWidth="1"/>
    <col min="1041" max="1041" width="9.42578125" customWidth="1"/>
    <col min="1042" max="1042" width="11.140625" customWidth="1"/>
    <col min="1043" max="1043" width="19.140625" customWidth="1"/>
    <col min="1044" max="1044" width="8.7109375" customWidth="1"/>
    <col min="1045" max="1045" width="7.7109375" customWidth="1"/>
    <col min="1046" max="1046" width="9.5703125" customWidth="1"/>
    <col min="1047" max="1047" width="12.5703125" customWidth="1"/>
    <col min="1049" max="1049" width="14.140625" customWidth="1"/>
    <col min="1056" max="1058" width="10.85546875" bestFit="1" customWidth="1"/>
    <col min="1281" max="1281" width="6.7109375" customWidth="1"/>
    <col min="1282" max="1282" width="15.7109375" customWidth="1"/>
    <col min="1283" max="1283" width="6" customWidth="1"/>
    <col min="1284" max="1284" width="7.7109375" customWidth="1"/>
    <col min="1285" max="1285" width="7.42578125" customWidth="1"/>
    <col min="1286" max="1286" width="19.140625" customWidth="1"/>
    <col min="1287" max="1287" width="6.42578125" customWidth="1"/>
    <col min="1288" max="1288" width="9.42578125" customWidth="1"/>
    <col min="1289" max="1289" width="6.5703125" customWidth="1"/>
    <col min="1290" max="1290" width="9" customWidth="1"/>
    <col min="1291" max="1291" width="9.42578125" customWidth="1"/>
    <col min="1292" max="1292" width="12" customWidth="1"/>
    <col min="1293" max="1293" width="12.42578125" customWidth="1"/>
    <col min="1294" max="1294" width="12.140625" customWidth="1"/>
    <col min="1295" max="1295" width="9.28515625" customWidth="1"/>
    <col min="1296" max="1296" width="10.5703125" customWidth="1"/>
    <col min="1297" max="1297" width="9.42578125" customWidth="1"/>
    <col min="1298" max="1298" width="11.140625" customWidth="1"/>
    <col min="1299" max="1299" width="19.140625" customWidth="1"/>
    <col min="1300" max="1300" width="8.7109375" customWidth="1"/>
    <col min="1301" max="1301" width="7.7109375" customWidth="1"/>
    <col min="1302" max="1302" width="9.5703125" customWidth="1"/>
    <col min="1303" max="1303" width="12.5703125" customWidth="1"/>
    <col min="1305" max="1305" width="14.140625" customWidth="1"/>
    <col min="1312" max="1314" width="10.85546875" bestFit="1" customWidth="1"/>
    <col min="1537" max="1537" width="6.7109375" customWidth="1"/>
    <col min="1538" max="1538" width="15.7109375" customWidth="1"/>
    <col min="1539" max="1539" width="6" customWidth="1"/>
    <col min="1540" max="1540" width="7.7109375" customWidth="1"/>
    <col min="1541" max="1541" width="7.42578125" customWidth="1"/>
    <col min="1542" max="1542" width="19.140625" customWidth="1"/>
    <col min="1543" max="1543" width="6.42578125" customWidth="1"/>
    <col min="1544" max="1544" width="9.42578125" customWidth="1"/>
    <col min="1545" max="1545" width="6.5703125" customWidth="1"/>
    <col min="1546" max="1546" width="9" customWidth="1"/>
    <col min="1547" max="1547" width="9.42578125" customWidth="1"/>
    <col min="1548" max="1548" width="12" customWidth="1"/>
    <col min="1549" max="1549" width="12.42578125" customWidth="1"/>
    <col min="1550" max="1550" width="12.140625" customWidth="1"/>
    <col min="1551" max="1551" width="9.28515625" customWidth="1"/>
    <col min="1552" max="1552" width="10.5703125" customWidth="1"/>
    <col min="1553" max="1553" width="9.42578125" customWidth="1"/>
    <col min="1554" max="1554" width="11.140625" customWidth="1"/>
    <col min="1555" max="1555" width="19.140625" customWidth="1"/>
    <col min="1556" max="1556" width="8.7109375" customWidth="1"/>
    <col min="1557" max="1557" width="7.7109375" customWidth="1"/>
    <col min="1558" max="1558" width="9.5703125" customWidth="1"/>
    <col min="1559" max="1559" width="12.5703125" customWidth="1"/>
    <col min="1561" max="1561" width="14.140625" customWidth="1"/>
    <col min="1568" max="1570" width="10.85546875" bestFit="1" customWidth="1"/>
    <col min="1793" max="1793" width="6.7109375" customWidth="1"/>
    <col min="1794" max="1794" width="15.7109375" customWidth="1"/>
    <col min="1795" max="1795" width="6" customWidth="1"/>
    <col min="1796" max="1796" width="7.7109375" customWidth="1"/>
    <col min="1797" max="1797" width="7.42578125" customWidth="1"/>
    <col min="1798" max="1798" width="19.140625" customWidth="1"/>
    <col min="1799" max="1799" width="6.42578125" customWidth="1"/>
    <col min="1800" max="1800" width="9.42578125" customWidth="1"/>
    <col min="1801" max="1801" width="6.5703125" customWidth="1"/>
    <col min="1802" max="1802" width="9" customWidth="1"/>
    <col min="1803" max="1803" width="9.42578125" customWidth="1"/>
    <col min="1804" max="1804" width="12" customWidth="1"/>
    <col min="1805" max="1805" width="12.42578125" customWidth="1"/>
    <col min="1806" max="1806" width="12.140625" customWidth="1"/>
    <col min="1807" max="1807" width="9.28515625" customWidth="1"/>
    <col min="1808" max="1808" width="10.5703125" customWidth="1"/>
    <col min="1809" max="1809" width="9.42578125" customWidth="1"/>
    <col min="1810" max="1810" width="11.140625" customWidth="1"/>
    <col min="1811" max="1811" width="19.140625" customWidth="1"/>
    <col min="1812" max="1812" width="8.7109375" customWidth="1"/>
    <col min="1813" max="1813" width="7.7109375" customWidth="1"/>
    <col min="1814" max="1814" width="9.5703125" customWidth="1"/>
    <col min="1815" max="1815" width="12.5703125" customWidth="1"/>
    <col min="1817" max="1817" width="14.140625" customWidth="1"/>
    <col min="1824" max="1826" width="10.85546875" bestFit="1" customWidth="1"/>
    <col min="2049" max="2049" width="6.7109375" customWidth="1"/>
    <col min="2050" max="2050" width="15.7109375" customWidth="1"/>
    <col min="2051" max="2051" width="6" customWidth="1"/>
    <col min="2052" max="2052" width="7.7109375" customWidth="1"/>
    <col min="2053" max="2053" width="7.42578125" customWidth="1"/>
    <col min="2054" max="2054" width="19.140625" customWidth="1"/>
    <col min="2055" max="2055" width="6.42578125" customWidth="1"/>
    <col min="2056" max="2056" width="9.42578125" customWidth="1"/>
    <col min="2057" max="2057" width="6.5703125" customWidth="1"/>
    <col min="2058" max="2058" width="9" customWidth="1"/>
    <col min="2059" max="2059" width="9.42578125" customWidth="1"/>
    <col min="2060" max="2060" width="12" customWidth="1"/>
    <col min="2061" max="2061" width="12.42578125" customWidth="1"/>
    <col min="2062" max="2062" width="12.140625" customWidth="1"/>
    <col min="2063" max="2063" width="9.28515625" customWidth="1"/>
    <col min="2064" max="2064" width="10.5703125" customWidth="1"/>
    <col min="2065" max="2065" width="9.42578125" customWidth="1"/>
    <col min="2066" max="2066" width="11.140625" customWidth="1"/>
    <col min="2067" max="2067" width="19.140625" customWidth="1"/>
    <col min="2068" max="2068" width="8.7109375" customWidth="1"/>
    <col min="2069" max="2069" width="7.7109375" customWidth="1"/>
    <col min="2070" max="2070" width="9.5703125" customWidth="1"/>
    <col min="2071" max="2071" width="12.5703125" customWidth="1"/>
    <col min="2073" max="2073" width="14.140625" customWidth="1"/>
    <col min="2080" max="2082" width="10.85546875" bestFit="1" customWidth="1"/>
    <col min="2305" max="2305" width="6.7109375" customWidth="1"/>
    <col min="2306" max="2306" width="15.7109375" customWidth="1"/>
    <col min="2307" max="2307" width="6" customWidth="1"/>
    <col min="2308" max="2308" width="7.7109375" customWidth="1"/>
    <col min="2309" max="2309" width="7.42578125" customWidth="1"/>
    <col min="2310" max="2310" width="19.140625" customWidth="1"/>
    <col min="2311" max="2311" width="6.42578125" customWidth="1"/>
    <col min="2312" max="2312" width="9.42578125" customWidth="1"/>
    <col min="2313" max="2313" width="6.5703125" customWidth="1"/>
    <col min="2314" max="2314" width="9" customWidth="1"/>
    <col min="2315" max="2315" width="9.42578125" customWidth="1"/>
    <col min="2316" max="2316" width="12" customWidth="1"/>
    <col min="2317" max="2317" width="12.42578125" customWidth="1"/>
    <col min="2318" max="2318" width="12.140625" customWidth="1"/>
    <col min="2319" max="2319" width="9.28515625" customWidth="1"/>
    <col min="2320" max="2320" width="10.5703125" customWidth="1"/>
    <col min="2321" max="2321" width="9.42578125" customWidth="1"/>
    <col min="2322" max="2322" width="11.140625" customWidth="1"/>
    <col min="2323" max="2323" width="19.140625" customWidth="1"/>
    <col min="2324" max="2324" width="8.7109375" customWidth="1"/>
    <col min="2325" max="2325" width="7.7109375" customWidth="1"/>
    <col min="2326" max="2326" width="9.5703125" customWidth="1"/>
    <col min="2327" max="2327" width="12.5703125" customWidth="1"/>
    <col min="2329" max="2329" width="14.140625" customWidth="1"/>
    <col min="2336" max="2338" width="10.85546875" bestFit="1" customWidth="1"/>
    <col min="2561" max="2561" width="6.7109375" customWidth="1"/>
    <col min="2562" max="2562" width="15.7109375" customWidth="1"/>
    <col min="2563" max="2563" width="6" customWidth="1"/>
    <col min="2564" max="2564" width="7.7109375" customWidth="1"/>
    <col min="2565" max="2565" width="7.42578125" customWidth="1"/>
    <col min="2566" max="2566" width="19.140625" customWidth="1"/>
    <col min="2567" max="2567" width="6.42578125" customWidth="1"/>
    <col min="2568" max="2568" width="9.42578125" customWidth="1"/>
    <col min="2569" max="2569" width="6.5703125" customWidth="1"/>
    <col min="2570" max="2570" width="9" customWidth="1"/>
    <col min="2571" max="2571" width="9.42578125" customWidth="1"/>
    <col min="2572" max="2572" width="12" customWidth="1"/>
    <col min="2573" max="2573" width="12.42578125" customWidth="1"/>
    <col min="2574" max="2574" width="12.140625" customWidth="1"/>
    <col min="2575" max="2575" width="9.28515625" customWidth="1"/>
    <col min="2576" max="2576" width="10.5703125" customWidth="1"/>
    <col min="2577" max="2577" width="9.42578125" customWidth="1"/>
    <col min="2578" max="2578" width="11.140625" customWidth="1"/>
    <col min="2579" max="2579" width="19.140625" customWidth="1"/>
    <col min="2580" max="2580" width="8.7109375" customWidth="1"/>
    <col min="2581" max="2581" width="7.7109375" customWidth="1"/>
    <col min="2582" max="2582" width="9.5703125" customWidth="1"/>
    <col min="2583" max="2583" width="12.5703125" customWidth="1"/>
    <col min="2585" max="2585" width="14.140625" customWidth="1"/>
    <col min="2592" max="2594" width="10.85546875" bestFit="1" customWidth="1"/>
    <col min="2817" max="2817" width="6.7109375" customWidth="1"/>
    <col min="2818" max="2818" width="15.7109375" customWidth="1"/>
    <col min="2819" max="2819" width="6" customWidth="1"/>
    <col min="2820" max="2820" width="7.7109375" customWidth="1"/>
    <col min="2821" max="2821" width="7.42578125" customWidth="1"/>
    <col min="2822" max="2822" width="19.140625" customWidth="1"/>
    <col min="2823" max="2823" width="6.42578125" customWidth="1"/>
    <col min="2824" max="2824" width="9.42578125" customWidth="1"/>
    <col min="2825" max="2825" width="6.5703125" customWidth="1"/>
    <col min="2826" max="2826" width="9" customWidth="1"/>
    <col min="2827" max="2827" width="9.42578125" customWidth="1"/>
    <col min="2828" max="2828" width="12" customWidth="1"/>
    <col min="2829" max="2829" width="12.42578125" customWidth="1"/>
    <col min="2830" max="2830" width="12.140625" customWidth="1"/>
    <col min="2831" max="2831" width="9.28515625" customWidth="1"/>
    <col min="2832" max="2832" width="10.5703125" customWidth="1"/>
    <col min="2833" max="2833" width="9.42578125" customWidth="1"/>
    <col min="2834" max="2834" width="11.140625" customWidth="1"/>
    <col min="2835" max="2835" width="19.140625" customWidth="1"/>
    <col min="2836" max="2836" width="8.7109375" customWidth="1"/>
    <col min="2837" max="2837" width="7.7109375" customWidth="1"/>
    <col min="2838" max="2838" width="9.5703125" customWidth="1"/>
    <col min="2839" max="2839" width="12.5703125" customWidth="1"/>
    <col min="2841" max="2841" width="14.140625" customWidth="1"/>
    <col min="2848" max="2850" width="10.85546875" bestFit="1" customWidth="1"/>
    <col min="3073" max="3073" width="6.7109375" customWidth="1"/>
    <col min="3074" max="3074" width="15.7109375" customWidth="1"/>
    <col min="3075" max="3075" width="6" customWidth="1"/>
    <col min="3076" max="3076" width="7.7109375" customWidth="1"/>
    <col min="3077" max="3077" width="7.42578125" customWidth="1"/>
    <col min="3078" max="3078" width="19.140625" customWidth="1"/>
    <col min="3079" max="3079" width="6.42578125" customWidth="1"/>
    <col min="3080" max="3080" width="9.42578125" customWidth="1"/>
    <col min="3081" max="3081" width="6.5703125" customWidth="1"/>
    <col min="3082" max="3082" width="9" customWidth="1"/>
    <col min="3083" max="3083" width="9.42578125" customWidth="1"/>
    <col min="3084" max="3084" width="12" customWidth="1"/>
    <col min="3085" max="3085" width="12.42578125" customWidth="1"/>
    <col min="3086" max="3086" width="12.140625" customWidth="1"/>
    <col min="3087" max="3087" width="9.28515625" customWidth="1"/>
    <col min="3088" max="3088" width="10.5703125" customWidth="1"/>
    <col min="3089" max="3089" width="9.42578125" customWidth="1"/>
    <col min="3090" max="3090" width="11.140625" customWidth="1"/>
    <col min="3091" max="3091" width="19.140625" customWidth="1"/>
    <col min="3092" max="3092" width="8.7109375" customWidth="1"/>
    <col min="3093" max="3093" width="7.7109375" customWidth="1"/>
    <col min="3094" max="3094" width="9.5703125" customWidth="1"/>
    <col min="3095" max="3095" width="12.5703125" customWidth="1"/>
    <col min="3097" max="3097" width="14.140625" customWidth="1"/>
    <col min="3104" max="3106" width="10.85546875" bestFit="1" customWidth="1"/>
    <col min="3329" max="3329" width="6.7109375" customWidth="1"/>
    <col min="3330" max="3330" width="15.7109375" customWidth="1"/>
    <col min="3331" max="3331" width="6" customWidth="1"/>
    <col min="3332" max="3332" width="7.7109375" customWidth="1"/>
    <col min="3333" max="3333" width="7.42578125" customWidth="1"/>
    <col min="3334" max="3334" width="19.140625" customWidth="1"/>
    <col min="3335" max="3335" width="6.42578125" customWidth="1"/>
    <col min="3336" max="3336" width="9.42578125" customWidth="1"/>
    <col min="3337" max="3337" width="6.5703125" customWidth="1"/>
    <col min="3338" max="3338" width="9" customWidth="1"/>
    <col min="3339" max="3339" width="9.42578125" customWidth="1"/>
    <col min="3340" max="3340" width="12" customWidth="1"/>
    <col min="3341" max="3341" width="12.42578125" customWidth="1"/>
    <col min="3342" max="3342" width="12.140625" customWidth="1"/>
    <col min="3343" max="3343" width="9.28515625" customWidth="1"/>
    <col min="3344" max="3344" width="10.5703125" customWidth="1"/>
    <col min="3345" max="3345" width="9.42578125" customWidth="1"/>
    <col min="3346" max="3346" width="11.140625" customWidth="1"/>
    <col min="3347" max="3347" width="19.140625" customWidth="1"/>
    <col min="3348" max="3348" width="8.7109375" customWidth="1"/>
    <col min="3349" max="3349" width="7.7109375" customWidth="1"/>
    <col min="3350" max="3350" width="9.5703125" customWidth="1"/>
    <col min="3351" max="3351" width="12.5703125" customWidth="1"/>
    <col min="3353" max="3353" width="14.140625" customWidth="1"/>
    <col min="3360" max="3362" width="10.85546875" bestFit="1" customWidth="1"/>
    <col min="3585" max="3585" width="6.7109375" customWidth="1"/>
    <col min="3586" max="3586" width="15.7109375" customWidth="1"/>
    <col min="3587" max="3587" width="6" customWidth="1"/>
    <col min="3588" max="3588" width="7.7109375" customWidth="1"/>
    <col min="3589" max="3589" width="7.42578125" customWidth="1"/>
    <col min="3590" max="3590" width="19.140625" customWidth="1"/>
    <col min="3591" max="3591" width="6.42578125" customWidth="1"/>
    <col min="3592" max="3592" width="9.42578125" customWidth="1"/>
    <col min="3593" max="3593" width="6.5703125" customWidth="1"/>
    <col min="3594" max="3594" width="9" customWidth="1"/>
    <col min="3595" max="3595" width="9.42578125" customWidth="1"/>
    <col min="3596" max="3596" width="12" customWidth="1"/>
    <col min="3597" max="3597" width="12.42578125" customWidth="1"/>
    <col min="3598" max="3598" width="12.140625" customWidth="1"/>
    <col min="3599" max="3599" width="9.28515625" customWidth="1"/>
    <col min="3600" max="3600" width="10.5703125" customWidth="1"/>
    <col min="3601" max="3601" width="9.42578125" customWidth="1"/>
    <col min="3602" max="3602" width="11.140625" customWidth="1"/>
    <col min="3603" max="3603" width="19.140625" customWidth="1"/>
    <col min="3604" max="3604" width="8.7109375" customWidth="1"/>
    <col min="3605" max="3605" width="7.7109375" customWidth="1"/>
    <col min="3606" max="3606" width="9.5703125" customWidth="1"/>
    <col min="3607" max="3607" width="12.5703125" customWidth="1"/>
    <col min="3609" max="3609" width="14.140625" customWidth="1"/>
    <col min="3616" max="3618" width="10.85546875" bestFit="1" customWidth="1"/>
    <col min="3841" max="3841" width="6.7109375" customWidth="1"/>
    <col min="3842" max="3842" width="15.7109375" customWidth="1"/>
    <col min="3843" max="3843" width="6" customWidth="1"/>
    <col min="3844" max="3844" width="7.7109375" customWidth="1"/>
    <col min="3845" max="3845" width="7.42578125" customWidth="1"/>
    <col min="3846" max="3846" width="19.140625" customWidth="1"/>
    <col min="3847" max="3847" width="6.42578125" customWidth="1"/>
    <col min="3848" max="3848" width="9.42578125" customWidth="1"/>
    <col min="3849" max="3849" width="6.5703125" customWidth="1"/>
    <col min="3850" max="3850" width="9" customWidth="1"/>
    <col min="3851" max="3851" width="9.42578125" customWidth="1"/>
    <col min="3852" max="3852" width="12" customWidth="1"/>
    <col min="3853" max="3853" width="12.42578125" customWidth="1"/>
    <col min="3854" max="3854" width="12.140625" customWidth="1"/>
    <col min="3855" max="3855" width="9.28515625" customWidth="1"/>
    <col min="3856" max="3856" width="10.5703125" customWidth="1"/>
    <col min="3857" max="3857" width="9.42578125" customWidth="1"/>
    <col min="3858" max="3858" width="11.140625" customWidth="1"/>
    <col min="3859" max="3859" width="19.140625" customWidth="1"/>
    <col min="3860" max="3860" width="8.7109375" customWidth="1"/>
    <col min="3861" max="3861" width="7.7109375" customWidth="1"/>
    <col min="3862" max="3862" width="9.5703125" customWidth="1"/>
    <col min="3863" max="3863" width="12.5703125" customWidth="1"/>
    <col min="3865" max="3865" width="14.140625" customWidth="1"/>
    <col min="3872" max="3874" width="10.85546875" bestFit="1" customWidth="1"/>
    <col min="4097" max="4097" width="6.7109375" customWidth="1"/>
    <col min="4098" max="4098" width="15.7109375" customWidth="1"/>
    <col min="4099" max="4099" width="6" customWidth="1"/>
    <col min="4100" max="4100" width="7.7109375" customWidth="1"/>
    <col min="4101" max="4101" width="7.42578125" customWidth="1"/>
    <col min="4102" max="4102" width="19.140625" customWidth="1"/>
    <col min="4103" max="4103" width="6.42578125" customWidth="1"/>
    <col min="4104" max="4104" width="9.42578125" customWidth="1"/>
    <col min="4105" max="4105" width="6.5703125" customWidth="1"/>
    <col min="4106" max="4106" width="9" customWidth="1"/>
    <col min="4107" max="4107" width="9.42578125" customWidth="1"/>
    <col min="4108" max="4108" width="12" customWidth="1"/>
    <col min="4109" max="4109" width="12.42578125" customWidth="1"/>
    <col min="4110" max="4110" width="12.140625" customWidth="1"/>
    <col min="4111" max="4111" width="9.28515625" customWidth="1"/>
    <col min="4112" max="4112" width="10.5703125" customWidth="1"/>
    <col min="4113" max="4113" width="9.42578125" customWidth="1"/>
    <col min="4114" max="4114" width="11.140625" customWidth="1"/>
    <col min="4115" max="4115" width="19.140625" customWidth="1"/>
    <col min="4116" max="4116" width="8.7109375" customWidth="1"/>
    <col min="4117" max="4117" width="7.7109375" customWidth="1"/>
    <col min="4118" max="4118" width="9.5703125" customWidth="1"/>
    <col min="4119" max="4119" width="12.5703125" customWidth="1"/>
    <col min="4121" max="4121" width="14.140625" customWidth="1"/>
    <col min="4128" max="4130" width="10.85546875" bestFit="1" customWidth="1"/>
    <col min="4353" max="4353" width="6.7109375" customWidth="1"/>
    <col min="4354" max="4354" width="15.7109375" customWidth="1"/>
    <col min="4355" max="4355" width="6" customWidth="1"/>
    <col min="4356" max="4356" width="7.7109375" customWidth="1"/>
    <col min="4357" max="4357" width="7.42578125" customWidth="1"/>
    <col min="4358" max="4358" width="19.140625" customWidth="1"/>
    <col min="4359" max="4359" width="6.42578125" customWidth="1"/>
    <col min="4360" max="4360" width="9.42578125" customWidth="1"/>
    <col min="4361" max="4361" width="6.5703125" customWidth="1"/>
    <col min="4362" max="4362" width="9" customWidth="1"/>
    <col min="4363" max="4363" width="9.42578125" customWidth="1"/>
    <col min="4364" max="4364" width="12" customWidth="1"/>
    <col min="4365" max="4365" width="12.42578125" customWidth="1"/>
    <col min="4366" max="4366" width="12.140625" customWidth="1"/>
    <col min="4367" max="4367" width="9.28515625" customWidth="1"/>
    <col min="4368" max="4368" width="10.5703125" customWidth="1"/>
    <col min="4369" max="4369" width="9.42578125" customWidth="1"/>
    <col min="4370" max="4370" width="11.140625" customWidth="1"/>
    <col min="4371" max="4371" width="19.140625" customWidth="1"/>
    <col min="4372" max="4372" width="8.7109375" customWidth="1"/>
    <col min="4373" max="4373" width="7.7109375" customWidth="1"/>
    <col min="4374" max="4374" width="9.5703125" customWidth="1"/>
    <col min="4375" max="4375" width="12.5703125" customWidth="1"/>
    <col min="4377" max="4377" width="14.140625" customWidth="1"/>
    <col min="4384" max="4386" width="10.85546875" bestFit="1" customWidth="1"/>
    <col min="4609" max="4609" width="6.7109375" customWidth="1"/>
    <col min="4610" max="4610" width="15.7109375" customWidth="1"/>
    <col min="4611" max="4611" width="6" customWidth="1"/>
    <col min="4612" max="4612" width="7.7109375" customWidth="1"/>
    <col min="4613" max="4613" width="7.42578125" customWidth="1"/>
    <col min="4614" max="4614" width="19.140625" customWidth="1"/>
    <col min="4615" max="4615" width="6.42578125" customWidth="1"/>
    <col min="4616" max="4616" width="9.42578125" customWidth="1"/>
    <col min="4617" max="4617" width="6.5703125" customWidth="1"/>
    <col min="4618" max="4618" width="9" customWidth="1"/>
    <col min="4619" max="4619" width="9.42578125" customWidth="1"/>
    <col min="4620" max="4620" width="12" customWidth="1"/>
    <col min="4621" max="4621" width="12.42578125" customWidth="1"/>
    <col min="4622" max="4622" width="12.140625" customWidth="1"/>
    <col min="4623" max="4623" width="9.28515625" customWidth="1"/>
    <col min="4624" max="4624" width="10.5703125" customWidth="1"/>
    <col min="4625" max="4625" width="9.42578125" customWidth="1"/>
    <col min="4626" max="4626" width="11.140625" customWidth="1"/>
    <col min="4627" max="4627" width="19.140625" customWidth="1"/>
    <col min="4628" max="4628" width="8.7109375" customWidth="1"/>
    <col min="4629" max="4629" width="7.7109375" customWidth="1"/>
    <col min="4630" max="4630" width="9.5703125" customWidth="1"/>
    <col min="4631" max="4631" width="12.5703125" customWidth="1"/>
    <col min="4633" max="4633" width="14.140625" customWidth="1"/>
    <col min="4640" max="4642" width="10.85546875" bestFit="1" customWidth="1"/>
    <col min="4865" max="4865" width="6.7109375" customWidth="1"/>
    <col min="4866" max="4866" width="15.7109375" customWidth="1"/>
    <col min="4867" max="4867" width="6" customWidth="1"/>
    <col min="4868" max="4868" width="7.7109375" customWidth="1"/>
    <col min="4869" max="4869" width="7.42578125" customWidth="1"/>
    <col min="4870" max="4870" width="19.140625" customWidth="1"/>
    <col min="4871" max="4871" width="6.42578125" customWidth="1"/>
    <col min="4872" max="4872" width="9.42578125" customWidth="1"/>
    <col min="4873" max="4873" width="6.5703125" customWidth="1"/>
    <col min="4874" max="4874" width="9" customWidth="1"/>
    <col min="4875" max="4875" width="9.42578125" customWidth="1"/>
    <col min="4876" max="4876" width="12" customWidth="1"/>
    <col min="4877" max="4877" width="12.42578125" customWidth="1"/>
    <col min="4878" max="4878" width="12.140625" customWidth="1"/>
    <col min="4879" max="4879" width="9.28515625" customWidth="1"/>
    <col min="4880" max="4880" width="10.5703125" customWidth="1"/>
    <col min="4881" max="4881" width="9.42578125" customWidth="1"/>
    <col min="4882" max="4882" width="11.140625" customWidth="1"/>
    <col min="4883" max="4883" width="19.140625" customWidth="1"/>
    <col min="4884" max="4884" width="8.7109375" customWidth="1"/>
    <col min="4885" max="4885" width="7.7109375" customWidth="1"/>
    <col min="4886" max="4886" width="9.5703125" customWidth="1"/>
    <col min="4887" max="4887" width="12.5703125" customWidth="1"/>
    <col min="4889" max="4889" width="14.140625" customWidth="1"/>
    <col min="4896" max="4898" width="10.85546875" bestFit="1" customWidth="1"/>
    <col min="5121" max="5121" width="6.7109375" customWidth="1"/>
    <col min="5122" max="5122" width="15.7109375" customWidth="1"/>
    <col min="5123" max="5123" width="6" customWidth="1"/>
    <col min="5124" max="5124" width="7.7109375" customWidth="1"/>
    <col min="5125" max="5125" width="7.42578125" customWidth="1"/>
    <col min="5126" max="5126" width="19.140625" customWidth="1"/>
    <col min="5127" max="5127" width="6.42578125" customWidth="1"/>
    <col min="5128" max="5128" width="9.42578125" customWidth="1"/>
    <col min="5129" max="5129" width="6.5703125" customWidth="1"/>
    <col min="5130" max="5130" width="9" customWidth="1"/>
    <col min="5131" max="5131" width="9.42578125" customWidth="1"/>
    <col min="5132" max="5132" width="12" customWidth="1"/>
    <col min="5133" max="5133" width="12.42578125" customWidth="1"/>
    <col min="5134" max="5134" width="12.140625" customWidth="1"/>
    <col min="5135" max="5135" width="9.28515625" customWidth="1"/>
    <col min="5136" max="5136" width="10.5703125" customWidth="1"/>
    <col min="5137" max="5137" width="9.42578125" customWidth="1"/>
    <col min="5138" max="5138" width="11.140625" customWidth="1"/>
    <col min="5139" max="5139" width="19.140625" customWidth="1"/>
    <col min="5140" max="5140" width="8.7109375" customWidth="1"/>
    <col min="5141" max="5141" width="7.7109375" customWidth="1"/>
    <col min="5142" max="5142" width="9.5703125" customWidth="1"/>
    <col min="5143" max="5143" width="12.5703125" customWidth="1"/>
    <col min="5145" max="5145" width="14.140625" customWidth="1"/>
    <col min="5152" max="5154" width="10.85546875" bestFit="1" customWidth="1"/>
    <col min="5377" max="5377" width="6.7109375" customWidth="1"/>
    <col min="5378" max="5378" width="15.7109375" customWidth="1"/>
    <col min="5379" max="5379" width="6" customWidth="1"/>
    <col min="5380" max="5380" width="7.7109375" customWidth="1"/>
    <col min="5381" max="5381" width="7.42578125" customWidth="1"/>
    <col min="5382" max="5382" width="19.140625" customWidth="1"/>
    <col min="5383" max="5383" width="6.42578125" customWidth="1"/>
    <col min="5384" max="5384" width="9.42578125" customWidth="1"/>
    <col min="5385" max="5385" width="6.5703125" customWidth="1"/>
    <col min="5386" max="5386" width="9" customWidth="1"/>
    <col min="5387" max="5387" width="9.42578125" customWidth="1"/>
    <col min="5388" max="5388" width="12" customWidth="1"/>
    <col min="5389" max="5389" width="12.42578125" customWidth="1"/>
    <col min="5390" max="5390" width="12.140625" customWidth="1"/>
    <col min="5391" max="5391" width="9.28515625" customWidth="1"/>
    <col min="5392" max="5392" width="10.5703125" customWidth="1"/>
    <col min="5393" max="5393" width="9.42578125" customWidth="1"/>
    <col min="5394" max="5394" width="11.140625" customWidth="1"/>
    <col min="5395" max="5395" width="19.140625" customWidth="1"/>
    <col min="5396" max="5396" width="8.7109375" customWidth="1"/>
    <col min="5397" max="5397" width="7.7109375" customWidth="1"/>
    <col min="5398" max="5398" width="9.5703125" customWidth="1"/>
    <col min="5399" max="5399" width="12.5703125" customWidth="1"/>
    <col min="5401" max="5401" width="14.140625" customWidth="1"/>
    <col min="5408" max="5410" width="10.85546875" bestFit="1" customWidth="1"/>
    <col min="5633" max="5633" width="6.7109375" customWidth="1"/>
    <col min="5634" max="5634" width="15.7109375" customWidth="1"/>
    <col min="5635" max="5635" width="6" customWidth="1"/>
    <col min="5636" max="5636" width="7.7109375" customWidth="1"/>
    <col min="5637" max="5637" width="7.42578125" customWidth="1"/>
    <col min="5638" max="5638" width="19.140625" customWidth="1"/>
    <col min="5639" max="5639" width="6.42578125" customWidth="1"/>
    <col min="5640" max="5640" width="9.42578125" customWidth="1"/>
    <col min="5641" max="5641" width="6.5703125" customWidth="1"/>
    <col min="5642" max="5642" width="9" customWidth="1"/>
    <col min="5643" max="5643" width="9.42578125" customWidth="1"/>
    <col min="5644" max="5644" width="12" customWidth="1"/>
    <col min="5645" max="5645" width="12.42578125" customWidth="1"/>
    <col min="5646" max="5646" width="12.140625" customWidth="1"/>
    <col min="5647" max="5647" width="9.28515625" customWidth="1"/>
    <col min="5648" max="5648" width="10.5703125" customWidth="1"/>
    <col min="5649" max="5649" width="9.42578125" customWidth="1"/>
    <col min="5650" max="5650" width="11.140625" customWidth="1"/>
    <col min="5651" max="5651" width="19.140625" customWidth="1"/>
    <col min="5652" max="5652" width="8.7109375" customWidth="1"/>
    <col min="5653" max="5653" width="7.7109375" customWidth="1"/>
    <col min="5654" max="5654" width="9.5703125" customWidth="1"/>
    <col min="5655" max="5655" width="12.5703125" customWidth="1"/>
    <col min="5657" max="5657" width="14.140625" customWidth="1"/>
    <col min="5664" max="5666" width="10.85546875" bestFit="1" customWidth="1"/>
    <col min="5889" max="5889" width="6.7109375" customWidth="1"/>
    <col min="5890" max="5890" width="15.7109375" customWidth="1"/>
    <col min="5891" max="5891" width="6" customWidth="1"/>
    <col min="5892" max="5892" width="7.7109375" customWidth="1"/>
    <col min="5893" max="5893" width="7.42578125" customWidth="1"/>
    <col min="5894" max="5894" width="19.140625" customWidth="1"/>
    <col min="5895" max="5895" width="6.42578125" customWidth="1"/>
    <col min="5896" max="5896" width="9.42578125" customWidth="1"/>
    <col min="5897" max="5897" width="6.5703125" customWidth="1"/>
    <col min="5898" max="5898" width="9" customWidth="1"/>
    <col min="5899" max="5899" width="9.42578125" customWidth="1"/>
    <col min="5900" max="5900" width="12" customWidth="1"/>
    <col min="5901" max="5901" width="12.42578125" customWidth="1"/>
    <col min="5902" max="5902" width="12.140625" customWidth="1"/>
    <col min="5903" max="5903" width="9.28515625" customWidth="1"/>
    <col min="5904" max="5904" width="10.5703125" customWidth="1"/>
    <col min="5905" max="5905" width="9.42578125" customWidth="1"/>
    <col min="5906" max="5906" width="11.140625" customWidth="1"/>
    <col min="5907" max="5907" width="19.140625" customWidth="1"/>
    <col min="5908" max="5908" width="8.7109375" customWidth="1"/>
    <col min="5909" max="5909" width="7.7109375" customWidth="1"/>
    <col min="5910" max="5910" width="9.5703125" customWidth="1"/>
    <col min="5911" max="5911" width="12.5703125" customWidth="1"/>
    <col min="5913" max="5913" width="14.140625" customWidth="1"/>
    <col min="5920" max="5922" width="10.85546875" bestFit="1" customWidth="1"/>
    <col min="6145" max="6145" width="6.7109375" customWidth="1"/>
    <col min="6146" max="6146" width="15.7109375" customWidth="1"/>
    <col min="6147" max="6147" width="6" customWidth="1"/>
    <col min="6148" max="6148" width="7.7109375" customWidth="1"/>
    <col min="6149" max="6149" width="7.42578125" customWidth="1"/>
    <col min="6150" max="6150" width="19.140625" customWidth="1"/>
    <col min="6151" max="6151" width="6.42578125" customWidth="1"/>
    <col min="6152" max="6152" width="9.42578125" customWidth="1"/>
    <col min="6153" max="6153" width="6.5703125" customWidth="1"/>
    <col min="6154" max="6154" width="9" customWidth="1"/>
    <col min="6155" max="6155" width="9.42578125" customWidth="1"/>
    <col min="6156" max="6156" width="12" customWidth="1"/>
    <col min="6157" max="6157" width="12.42578125" customWidth="1"/>
    <col min="6158" max="6158" width="12.140625" customWidth="1"/>
    <col min="6159" max="6159" width="9.28515625" customWidth="1"/>
    <col min="6160" max="6160" width="10.5703125" customWidth="1"/>
    <col min="6161" max="6161" width="9.42578125" customWidth="1"/>
    <col min="6162" max="6162" width="11.140625" customWidth="1"/>
    <col min="6163" max="6163" width="19.140625" customWidth="1"/>
    <col min="6164" max="6164" width="8.7109375" customWidth="1"/>
    <col min="6165" max="6165" width="7.7109375" customWidth="1"/>
    <col min="6166" max="6166" width="9.5703125" customWidth="1"/>
    <col min="6167" max="6167" width="12.5703125" customWidth="1"/>
    <col min="6169" max="6169" width="14.140625" customWidth="1"/>
    <col min="6176" max="6178" width="10.85546875" bestFit="1" customWidth="1"/>
    <col min="6401" max="6401" width="6.7109375" customWidth="1"/>
    <col min="6402" max="6402" width="15.7109375" customWidth="1"/>
    <col min="6403" max="6403" width="6" customWidth="1"/>
    <col min="6404" max="6404" width="7.7109375" customWidth="1"/>
    <col min="6405" max="6405" width="7.42578125" customWidth="1"/>
    <col min="6406" max="6406" width="19.140625" customWidth="1"/>
    <col min="6407" max="6407" width="6.42578125" customWidth="1"/>
    <col min="6408" max="6408" width="9.42578125" customWidth="1"/>
    <col min="6409" max="6409" width="6.5703125" customWidth="1"/>
    <col min="6410" max="6410" width="9" customWidth="1"/>
    <col min="6411" max="6411" width="9.42578125" customWidth="1"/>
    <col min="6412" max="6412" width="12" customWidth="1"/>
    <col min="6413" max="6413" width="12.42578125" customWidth="1"/>
    <col min="6414" max="6414" width="12.140625" customWidth="1"/>
    <col min="6415" max="6415" width="9.28515625" customWidth="1"/>
    <col min="6416" max="6416" width="10.5703125" customWidth="1"/>
    <col min="6417" max="6417" width="9.42578125" customWidth="1"/>
    <col min="6418" max="6418" width="11.140625" customWidth="1"/>
    <col min="6419" max="6419" width="19.140625" customWidth="1"/>
    <col min="6420" max="6420" width="8.7109375" customWidth="1"/>
    <col min="6421" max="6421" width="7.7109375" customWidth="1"/>
    <col min="6422" max="6422" width="9.5703125" customWidth="1"/>
    <col min="6423" max="6423" width="12.5703125" customWidth="1"/>
    <col min="6425" max="6425" width="14.140625" customWidth="1"/>
    <col min="6432" max="6434" width="10.85546875" bestFit="1" customWidth="1"/>
    <col min="6657" max="6657" width="6.7109375" customWidth="1"/>
    <col min="6658" max="6658" width="15.7109375" customWidth="1"/>
    <col min="6659" max="6659" width="6" customWidth="1"/>
    <col min="6660" max="6660" width="7.7109375" customWidth="1"/>
    <col min="6661" max="6661" width="7.42578125" customWidth="1"/>
    <col min="6662" max="6662" width="19.140625" customWidth="1"/>
    <col min="6663" max="6663" width="6.42578125" customWidth="1"/>
    <col min="6664" max="6664" width="9.42578125" customWidth="1"/>
    <col min="6665" max="6665" width="6.5703125" customWidth="1"/>
    <col min="6666" max="6666" width="9" customWidth="1"/>
    <col min="6667" max="6667" width="9.42578125" customWidth="1"/>
    <col min="6668" max="6668" width="12" customWidth="1"/>
    <col min="6669" max="6669" width="12.42578125" customWidth="1"/>
    <col min="6670" max="6670" width="12.140625" customWidth="1"/>
    <col min="6671" max="6671" width="9.28515625" customWidth="1"/>
    <col min="6672" max="6672" width="10.5703125" customWidth="1"/>
    <col min="6673" max="6673" width="9.42578125" customWidth="1"/>
    <col min="6674" max="6674" width="11.140625" customWidth="1"/>
    <col min="6675" max="6675" width="19.140625" customWidth="1"/>
    <col min="6676" max="6676" width="8.7109375" customWidth="1"/>
    <col min="6677" max="6677" width="7.7109375" customWidth="1"/>
    <col min="6678" max="6678" width="9.5703125" customWidth="1"/>
    <col min="6679" max="6679" width="12.5703125" customWidth="1"/>
    <col min="6681" max="6681" width="14.140625" customWidth="1"/>
    <col min="6688" max="6690" width="10.85546875" bestFit="1" customWidth="1"/>
    <col min="6913" max="6913" width="6.7109375" customWidth="1"/>
    <col min="6914" max="6914" width="15.7109375" customWidth="1"/>
    <col min="6915" max="6915" width="6" customWidth="1"/>
    <col min="6916" max="6916" width="7.7109375" customWidth="1"/>
    <col min="6917" max="6917" width="7.42578125" customWidth="1"/>
    <col min="6918" max="6918" width="19.140625" customWidth="1"/>
    <col min="6919" max="6919" width="6.42578125" customWidth="1"/>
    <col min="6920" max="6920" width="9.42578125" customWidth="1"/>
    <col min="6921" max="6921" width="6.5703125" customWidth="1"/>
    <col min="6922" max="6922" width="9" customWidth="1"/>
    <col min="6923" max="6923" width="9.42578125" customWidth="1"/>
    <col min="6924" max="6924" width="12" customWidth="1"/>
    <col min="6925" max="6925" width="12.42578125" customWidth="1"/>
    <col min="6926" max="6926" width="12.140625" customWidth="1"/>
    <col min="6927" max="6927" width="9.28515625" customWidth="1"/>
    <col min="6928" max="6928" width="10.5703125" customWidth="1"/>
    <col min="6929" max="6929" width="9.42578125" customWidth="1"/>
    <col min="6930" max="6930" width="11.140625" customWidth="1"/>
    <col min="6931" max="6931" width="19.140625" customWidth="1"/>
    <col min="6932" max="6932" width="8.7109375" customWidth="1"/>
    <col min="6933" max="6933" width="7.7109375" customWidth="1"/>
    <col min="6934" max="6934" width="9.5703125" customWidth="1"/>
    <col min="6935" max="6935" width="12.5703125" customWidth="1"/>
    <col min="6937" max="6937" width="14.140625" customWidth="1"/>
    <col min="6944" max="6946" width="10.85546875" bestFit="1" customWidth="1"/>
    <col min="7169" max="7169" width="6.7109375" customWidth="1"/>
    <col min="7170" max="7170" width="15.7109375" customWidth="1"/>
    <col min="7171" max="7171" width="6" customWidth="1"/>
    <col min="7172" max="7172" width="7.7109375" customWidth="1"/>
    <col min="7173" max="7173" width="7.42578125" customWidth="1"/>
    <col min="7174" max="7174" width="19.140625" customWidth="1"/>
    <col min="7175" max="7175" width="6.42578125" customWidth="1"/>
    <col min="7176" max="7176" width="9.42578125" customWidth="1"/>
    <col min="7177" max="7177" width="6.5703125" customWidth="1"/>
    <col min="7178" max="7178" width="9" customWidth="1"/>
    <col min="7179" max="7179" width="9.42578125" customWidth="1"/>
    <col min="7180" max="7180" width="12" customWidth="1"/>
    <col min="7181" max="7181" width="12.42578125" customWidth="1"/>
    <col min="7182" max="7182" width="12.140625" customWidth="1"/>
    <col min="7183" max="7183" width="9.28515625" customWidth="1"/>
    <col min="7184" max="7184" width="10.5703125" customWidth="1"/>
    <col min="7185" max="7185" width="9.42578125" customWidth="1"/>
    <col min="7186" max="7186" width="11.140625" customWidth="1"/>
    <col min="7187" max="7187" width="19.140625" customWidth="1"/>
    <col min="7188" max="7188" width="8.7109375" customWidth="1"/>
    <col min="7189" max="7189" width="7.7109375" customWidth="1"/>
    <col min="7190" max="7190" width="9.5703125" customWidth="1"/>
    <col min="7191" max="7191" width="12.5703125" customWidth="1"/>
    <col min="7193" max="7193" width="14.140625" customWidth="1"/>
    <col min="7200" max="7202" width="10.85546875" bestFit="1" customWidth="1"/>
    <col min="7425" max="7425" width="6.7109375" customWidth="1"/>
    <col min="7426" max="7426" width="15.7109375" customWidth="1"/>
    <col min="7427" max="7427" width="6" customWidth="1"/>
    <col min="7428" max="7428" width="7.7109375" customWidth="1"/>
    <col min="7429" max="7429" width="7.42578125" customWidth="1"/>
    <col min="7430" max="7430" width="19.140625" customWidth="1"/>
    <col min="7431" max="7431" width="6.42578125" customWidth="1"/>
    <col min="7432" max="7432" width="9.42578125" customWidth="1"/>
    <col min="7433" max="7433" width="6.5703125" customWidth="1"/>
    <col min="7434" max="7434" width="9" customWidth="1"/>
    <col min="7435" max="7435" width="9.42578125" customWidth="1"/>
    <col min="7436" max="7436" width="12" customWidth="1"/>
    <col min="7437" max="7437" width="12.42578125" customWidth="1"/>
    <col min="7438" max="7438" width="12.140625" customWidth="1"/>
    <col min="7439" max="7439" width="9.28515625" customWidth="1"/>
    <col min="7440" max="7440" width="10.5703125" customWidth="1"/>
    <col min="7441" max="7441" width="9.42578125" customWidth="1"/>
    <col min="7442" max="7442" width="11.140625" customWidth="1"/>
    <col min="7443" max="7443" width="19.140625" customWidth="1"/>
    <col min="7444" max="7444" width="8.7109375" customWidth="1"/>
    <col min="7445" max="7445" width="7.7109375" customWidth="1"/>
    <col min="7446" max="7446" width="9.5703125" customWidth="1"/>
    <col min="7447" max="7447" width="12.5703125" customWidth="1"/>
    <col min="7449" max="7449" width="14.140625" customWidth="1"/>
    <col min="7456" max="7458" width="10.85546875" bestFit="1" customWidth="1"/>
    <col min="7681" max="7681" width="6.7109375" customWidth="1"/>
    <col min="7682" max="7682" width="15.7109375" customWidth="1"/>
    <col min="7683" max="7683" width="6" customWidth="1"/>
    <col min="7684" max="7684" width="7.7109375" customWidth="1"/>
    <col min="7685" max="7685" width="7.42578125" customWidth="1"/>
    <col min="7686" max="7686" width="19.140625" customWidth="1"/>
    <col min="7687" max="7687" width="6.42578125" customWidth="1"/>
    <col min="7688" max="7688" width="9.42578125" customWidth="1"/>
    <col min="7689" max="7689" width="6.5703125" customWidth="1"/>
    <col min="7690" max="7690" width="9" customWidth="1"/>
    <col min="7691" max="7691" width="9.42578125" customWidth="1"/>
    <col min="7692" max="7692" width="12" customWidth="1"/>
    <col min="7693" max="7693" width="12.42578125" customWidth="1"/>
    <col min="7694" max="7694" width="12.140625" customWidth="1"/>
    <col min="7695" max="7695" width="9.28515625" customWidth="1"/>
    <col min="7696" max="7696" width="10.5703125" customWidth="1"/>
    <col min="7697" max="7697" width="9.42578125" customWidth="1"/>
    <col min="7698" max="7698" width="11.140625" customWidth="1"/>
    <col min="7699" max="7699" width="19.140625" customWidth="1"/>
    <col min="7700" max="7700" width="8.7109375" customWidth="1"/>
    <col min="7701" max="7701" width="7.7109375" customWidth="1"/>
    <col min="7702" max="7702" width="9.5703125" customWidth="1"/>
    <col min="7703" max="7703" width="12.5703125" customWidth="1"/>
    <col min="7705" max="7705" width="14.140625" customWidth="1"/>
    <col min="7712" max="7714" width="10.85546875" bestFit="1" customWidth="1"/>
    <col min="7937" max="7937" width="6.7109375" customWidth="1"/>
    <col min="7938" max="7938" width="15.7109375" customWidth="1"/>
    <col min="7939" max="7939" width="6" customWidth="1"/>
    <col min="7940" max="7940" width="7.7109375" customWidth="1"/>
    <col min="7941" max="7941" width="7.42578125" customWidth="1"/>
    <col min="7942" max="7942" width="19.140625" customWidth="1"/>
    <col min="7943" max="7943" width="6.42578125" customWidth="1"/>
    <col min="7944" max="7944" width="9.42578125" customWidth="1"/>
    <col min="7945" max="7945" width="6.5703125" customWidth="1"/>
    <col min="7946" max="7946" width="9" customWidth="1"/>
    <col min="7947" max="7947" width="9.42578125" customWidth="1"/>
    <col min="7948" max="7948" width="12" customWidth="1"/>
    <col min="7949" max="7949" width="12.42578125" customWidth="1"/>
    <col min="7950" max="7950" width="12.140625" customWidth="1"/>
    <col min="7951" max="7951" width="9.28515625" customWidth="1"/>
    <col min="7952" max="7952" width="10.5703125" customWidth="1"/>
    <col min="7953" max="7953" width="9.42578125" customWidth="1"/>
    <col min="7954" max="7954" width="11.140625" customWidth="1"/>
    <col min="7955" max="7955" width="19.140625" customWidth="1"/>
    <col min="7956" max="7956" width="8.7109375" customWidth="1"/>
    <col min="7957" max="7957" width="7.7109375" customWidth="1"/>
    <col min="7958" max="7958" width="9.5703125" customWidth="1"/>
    <col min="7959" max="7959" width="12.5703125" customWidth="1"/>
    <col min="7961" max="7961" width="14.140625" customWidth="1"/>
    <col min="7968" max="7970" width="10.85546875" bestFit="1" customWidth="1"/>
    <col min="8193" max="8193" width="6.7109375" customWidth="1"/>
    <col min="8194" max="8194" width="15.7109375" customWidth="1"/>
    <col min="8195" max="8195" width="6" customWidth="1"/>
    <col min="8196" max="8196" width="7.7109375" customWidth="1"/>
    <col min="8197" max="8197" width="7.42578125" customWidth="1"/>
    <col min="8198" max="8198" width="19.140625" customWidth="1"/>
    <col min="8199" max="8199" width="6.42578125" customWidth="1"/>
    <col min="8200" max="8200" width="9.42578125" customWidth="1"/>
    <col min="8201" max="8201" width="6.5703125" customWidth="1"/>
    <col min="8202" max="8202" width="9" customWidth="1"/>
    <col min="8203" max="8203" width="9.42578125" customWidth="1"/>
    <col min="8204" max="8204" width="12" customWidth="1"/>
    <col min="8205" max="8205" width="12.42578125" customWidth="1"/>
    <col min="8206" max="8206" width="12.140625" customWidth="1"/>
    <col min="8207" max="8207" width="9.28515625" customWidth="1"/>
    <col min="8208" max="8208" width="10.5703125" customWidth="1"/>
    <col min="8209" max="8209" width="9.42578125" customWidth="1"/>
    <col min="8210" max="8210" width="11.140625" customWidth="1"/>
    <col min="8211" max="8211" width="19.140625" customWidth="1"/>
    <col min="8212" max="8212" width="8.7109375" customWidth="1"/>
    <col min="8213" max="8213" width="7.7109375" customWidth="1"/>
    <col min="8214" max="8214" width="9.5703125" customWidth="1"/>
    <col min="8215" max="8215" width="12.5703125" customWidth="1"/>
    <col min="8217" max="8217" width="14.140625" customWidth="1"/>
    <col min="8224" max="8226" width="10.85546875" bestFit="1" customWidth="1"/>
    <col min="8449" max="8449" width="6.7109375" customWidth="1"/>
    <col min="8450" max="8450" width="15.7109375" customWidth="1"/>
    <col min="8451" max="8451" width="6" customWidth="1"/>
    <col min="8452" max="8452" width="7.7109375" customWidth="1"/>
    <col min="8453" max="8453" width="7.42578125" customWidth="1"/>
    <col min="8454" max="8454" width="19.140625" customWidth="1"/>
    <col min="8455" max="8455" width="6.42578125" customWidth="1"/>
    <col min="8456" max="8456" width="9.42578125" customWidth="1"/>
    <col min="8457" max="8457" width="6.5703125" customWidth="1"/>
    <col min="8458" max="8458" width="9" customWidth="1"/>
    <col min="8459" max="8459" width="9.42578125" customWidth="1"/>
    <col min="8460" max="8460" width="12" customWidth="1"/>
    <col min="8461" max="8461" width="12.42578125" customWidth="1"/>
    <col min="8462" max="8462" width="12.140625" customWidth="1"/>
    <col min="8463" max="8463" width="9.28515625" customWidth="1"/>
    <col min="8464" max="8464" width="10.5703125" customWidth="1"/>
    <col min="8465" max="8465" width="9.42578125" customWidth="1"/>
    <col min="8466" max="8466" width="11.140625" customWidth="1"/>
    <col min="8467" max="8467" width="19.140625" customWidth="1"/>
    <col min="8468" max="8468" width="8.7109375" customWidth="1"/>
    <col min="8469" max="8469" width="7.7109375" customWidth="1"/>
    <col min="8470" max="8470" width="9.5703125" customWidth="1"/>
    <col min="8471" max="8471" width="12.5703125" customWidth="1"/>
    <col min="8473" max="8473" width="14.140625" customWidth="1"/>
    <col min="8480" max="8482" width="10.85546875" bestFit="1" customWidth="1"/>
    <col min="8705" max="8705" width="6.7109375" customWidth="1"/>
    <col min="8706" max="8706" width="15.7109375" customWidth="1"/>
    <col min="8707" max="8707" width="6" customWidth="1"/>
    <col min="8708" max="8708" width="7.7109375" customWidth="1"/>
    <col min="8709" max="8709" width="7.42578125" customWidth="1"/>
    <col min="8710" max="8710" width="19.140625" customWidth="1"/>
    <col min="8711" max="8711" width="6.42578125" customWidth="1"/>
    <col min="8712" max="8712" width="9.42578125" customWidth="1"/>
    <col min="8713" max="8713" width="6.5703125" customWidth="1"/>
    <col min="8714" max="8714" width="9" customWidth="1"/>
    <col min="8715" max="8715" width="9.42578125" customWidth="1"/>
    <col min="8716" max="8716" width="12" customWidth="1"/>
    <col min="8717" max="8717" width="12.42578125" customWidth="1"/>
    <col min="8718" max="8718" width="12.140625" customWidth="1"/>
    <col min="8719" max="8719" width="9.28515625" customWidth="1"/>
    <col min="8720" max="8720" width="10.5703125" customWidth="1"/>
    <col min="8721" max="8721" width="9.42578125" customWidth="1"/>
    <col min="8722" max="8722" width="11.140625" customWidth="1"/>
    <col min="8723" max="8723" width="19.140625" customWidth="1"/>
    <col min="8724" max="8724" width="8.7109375" customWidth="1"/>
    <col min="8725" max="8725" width="7.7109375" customWidth="1"/>
    <col min="8726" max="8726" width="9.5703125" customWidth="1"/>
    <col min="8727" max="8727" width="12.5703125" customWidth="1"/>
    <col min="8729" max="8729" width="14.140625" customWidth="1"/>
    <col min="8736" max="8738" width="10.85546875" bestFit="1" customWidth="1"/>
    <col min="8961" max="8961" width="6.7109375" customWidth="1"/>
    <col min="8962" max="8962" width="15.7109375" customWidth="1"/>
    <col min="8963" max="8963" width="6" customWidth="1"/>
    <col min="8964" max="8964" width="7.7109375" customWidth="1"/>
    <col min="8965" max="8965" width="7.42578125" customWidth="1"/>
    <col min="8966" max="8966" width="19.140625" customWidth="1"/>
    <col min="8967" max="8967" width="6.42578125" customWidth="1"/>
    <col min="8968" max="8968" width="9.42578125" customWidth="1"/>
    <col min="8969" max="8969" width="6.5703125" customWidth="1"/>
    <col min="8970" max="8970" width="9" customWidth="1"/>
    <col min="8971" max="8971" width="9.42578125" customWidth="1"/>
    <col min="8972" max="8972" width="12" customWidth="1"/>
    <col min="8973" max="8973" width="12.42578125" customWidth="1"/>
    <col min="8974" max="8974" width="12.140625" customWidth="1"/>
    <col min="8975" max="8975" width="9.28515625" customWidth="1"/>
    <col min="8976" max="8976" width="10.5703125" customWidth="1"/>
    <col min="8977" max="8977" width="9.42578125" customWidth="1"/>
    <col min="8978" max="8978" width="11.140625" customWidth="1"/>
    <col min="8979" max="8979" width="19.140625" customWidth="1"/>
    <col min="8980" max="8980" width="8.7109375" customWidth="1"/>
    <col min="8981" max="8981" width="7.7109375" customWidth="1"/>
    <col min="8982" max="8982" width="9.5703125" customWidth="1"/>
    <col min="8983" max="8983" width="12.5703125" customWidth="1"/>
    <col min="8985" max="8985" width="14.140625" customWidth="1"/>
    <col min="8992" max="8994" width="10.85546875" bestFit="1" customWidth="1"/>
    <col min="9217" max="9217" width="6.7109375" customWidth="1"/>
    <col min="9218" max="9218" width="15.7109375" customWidth="1"/>
    <col min="9219" max="9219" width="6" customWidth="1"/>
    <col min="9220" max="9220" width="7.7109375" customWidth="1"/>
    <col min="9221" max="9221" width="7.42578125" customWidth="1"/>
    <col min="9222" max="9222" width="19.140625" customWidth="1"/>
    <col min="9223" max="9223" width="6.42578125" customWidth="1"/>
    <col min="9224" max="9224" width="9.42578125" customWidth="1"/>
    <col min="9225" max="9225" width="6.5703125" customWidth="1"/>
    <col min="9226" max="9226" width="9" customWidth="1"/>
    <col min="9227" max="9227" width="9.42578125" customWidth="1"/>
    <col min="9228" max="9228" width="12" customWidth="1"/>
    <col min="9229" max="9229" width="12.42578125" customWidth="1"/>
    <col min="9230" max="9230" width="12.140625" customWidth="1"/>
    <col min="9231" max="9231" width="9.28515625" customWidth="1"/>
    <col min="9232" max="9232" width="10.5703125" customWidth="1"/>
    <col min="9233" max="9233" width="9.42578125" customWidth="1"/>
    <col min="9234" max="9234" width="11.140625" customWidth="1"/>
    <col min="9235" max="9235" width="19.140625" customWidth="1"/>
    <col min="9236" max="9236" width="8.7109375" customWidth="1"/>
    <col min="9237" max="9237" width="7.7109375" customWidth="1"/>
    <col min="9238" max="9238" width="9.5703125" customWidth="1"/>
    <col min="9239" max="9239" width="12.5703125" customWidth="1"/>
    <col min="9241" max="9241" width="14.140625" customWidth="1"/>
    <col min="9248" max="9250" width="10.85546875" bestFit="1" customWidth="1"/>
    <col min="9473" max="9473" width="6.7109375" customWidth="1"/>
    <col min="9474" max="9474" width="15.7109375" customWidth="1"/>
    <col min="9475" max="9475" width="6" customWidth="1"/>
    <col min="9476" max="9476" width="7.7109375" customWidth="1"/>
    <col min="9477" max="9477" width="7.42578125" customWidth="1"/>
    <col min="9478" max="9478" width="19.140625" customWidth="1"/>
    <col min="9479" max="9479" width="6.42578125" customWidth="1"/>
    <col min="9480" max="9480" width="9.42578125" customWidth="1"/>
    <col min="9481" max="9481" width="6.5703125" customWidth="1"/>
    <col min="9482" max="9482" width="9" customWidth="1"/>
    <col min="9483" max="9483" width="9.42578125" customWidth="1"/>
    <col min="9484" max="9484" width="12" customWidth="1"/>
    <col min="9485" max="9485" width="12.42578125" customWidth="1"/>
    <col min="9486" max="9486" width="12.140625" customWidth="1"/>
    <col min="9487" max="9487" width="9.28515625" customWidth="1"/>
    <col min="9488" max="9488" width="10.5703125" customWidth="1"/>
    <col min="9489" max="9489" width="9.42578125" customWidth="1"/>
    <col min="9490" max="9490" width="11.140625" customWidth="1"/>
    <col min="9491" max="9491" width="19.140625" customWidth="1"/>
    <col min="9492" max="9492" width="8.7109375" customWidth="1"/>
    <col min="9493" max="9493" width="7.7109375" customWidth="1"/>
    <col min="9494" max="9494" width="9.5703125" customWidth="1"/>
    <col min="9495" max="9495" width="12.5703125" customWidth="1"/>
    <col min="9497" max="9497" width="14.140625" customWidth="1"/>
    <col min="9504" max="9506" width="10.85546875" bestFit="1" customWidth="1"/>
    <col min="9729" max="9729" width="6.7109375" customWidth="1"/>
    <col min="9730" max="9730" width="15.7109375" customWidth="1"/>
    <col min="9731" max="9731" width="6" customWidth="1"/>
    <col min="9732" max="9732" width="7.7109375" customWidth="1"/>
    <col min="9733" max="9733" width="7.42578125" customWidth="1"/>
    <col min="9734" max="9734" width="19.140625" customWidth="1"/>
    <col min="9735" max="9735" width="6.42578125" customWidth="1"/>
    <col min="9736" max="9736" width="9.42578125" customWidth="1"/>
    <col min="9737" max="9737" width="6.5703125" customWidth="1"/>
    <col min="9738" max="9738" width="9" customWidth="1"/>
    <col min="9739" max="9739" width="9.42578125" customWidth="1"/>
    <col min="9740" max="9740" width="12" customWidth="1"/>
    <col min="9741" max="9741" width="12.42578125" customWidth="1"/>
    <col min="9742" max="9742" width="12.140625" customWidth="1"/>
    <col min="9743" max="9743" width="9.28515625" customWidth="1"/>
    <col min="9744" max="9744" width="10.5703125" customWidth="1"/>
    <col min="9745" max="9745" width="9.42578125" customWidth="1"/>
    <col min="9746" max="9746" width="11.140625" customWidth="1"/>
    <col min="9747" max="9747" width="19.140625" customWidth="1"/>
    <col min="9748" max="9748" width="8.7109375" customWidth="1"/>
    <col min="9749" max="9749" width="7.7109375" customWidth="1"/>
    <col min="9750" max="9750" width="9.5703125" customWidth="1"/>
    <col min="9751" max="9751" width="12.5703125" customWidth="1"/>
    <col min="9753" max="9753" width="14.140625" customWidth="1"/>
    <col min="9760" max="9762" width="10.85546875" bestFit="1" customWidth="1"/>
    <col min="9985" max="9985" width="6.7109375" customWidth="1"/>
    <col min="9986" max="9986" width="15.7109375" customWidth="1"/>
    <col min="9987" max="9987" width="6" customWidth="1"/>
    <col min="9988" max="9988" width="7.7109375" customWidth="1"/>
    <col min="9989" max="9989" width="7.42578125" customWidth="1"/>
    <col min="9990" max="9990" width="19.140625" customWidth="1"/>
    <col min="9991" max="9991" width="6.42578125" customWidth="1"/>
    <col min="9992" max="9992" width="9.42578125" customWidth="1"/>
    <col min="9993" max="9993" width="6.5703125" customWidth="1"/>
    <col min="9994" max="9994" width="9" customWidth="1"/>
    <col min="9995" max="9995" width="9.42578125" customWidth="1"/>
    <col min="9996" max="9996" width="12" customWidth="1"/>
    <col min="9997" max="9997" width="12.42578125" customWidth="1"/>
    <col min="9998" max="9998" width="12.140625" customWidth="1"/>
    <col min="9999" max="9999" width="9.28515625" customWidth="1"/>
    <col min="10000" max="10000" width="10.5703125" customWidth="1"/>
    <col min="10001" max="10001" width="9.42578125" customWidth="1"/>
    <col min="10002" max="10002" width="11.140625" customWidth="1"/>
    <col min="10003" max="10003" width="19.140625" customWidth="1"/>
    <col min="10004" max="10004" width="8.7109375" customWidth="1"/>
    <col min="10005" max="10005" width="7.7109375" customWidth="1"/>
    <col min="10006" max="10006" width="9.5703125" customWidth="1"/>
    <col min="10007" max="10007" width="12.5703125" customWidth="1"/>
    <col min="10009" max="10009" width="14.140625" customWidth="1"/>
    <col min="10016" max="10018" width="10.85546875" bestFit="1" customWidth="1"/>
    <col min="10241" max="10241" width="6.7109375" customWidth="1"/>
    <col min="10242" max="10242" width="15.7109375" customWidth="1"/>
    <col min="10243" max="10243" width="6" customWidth="1"/>
    <col min="10244" max="10244" width="7.7109375" customWidth="1"/>
    <col min="10245" max="10245" width="7.42578125" customWidth="1"/>
    <col min="10246" max="10246" width="19.140625" customWidth="1"/>
    <col min="10247" max="10247" width="6.42578125" customWidth="1"/>
    <col min="10248" max="10248" width="9.42578125" customWidth="1"/>
    <col min="10249" max="10249" width="6.5703125" customWidth="1"/>
    <col min="10250" max="10250" width="9" customWidth="1"/>
    <col min="10251" max="10251" width="9.42578125" customWidth="1"/>
    <col min="10252" max="10252" width="12" customWidth="1"/>
    <col min="10253" max="10253" width="12.42578125" customWidth="1"/>
    <col min="10254" max="10254" width="12.140625" customWidth="1"/>
    <col min="10255" max="10255" width="9.28515625" customWidth="1"/>
    <col min="10256" max="10256" width="10.5703125" customWidth="1"/>
    <col min="10257" max="10257" width="9.42578125" customWidth="1"/>
    <col min="10258" max="10258" width="11.140625" customWidth="1"/>
    <col min="10259" max="10259" width="19.140625" customWidth="1"/>
    <col min="10260" max="10260" width="8.7109375" customWidth="1"/>
    <col min="10261" max="10261" width="7.7109375" customWidth="1"/>
    <col min="10262" max="10262" width="9.5703125" customWidth="1"/>
    <col min="10263" max="10263" width="12.5703125" customWidth="1"/>
    <col min="10265" max="10265" width="14.140625" customWidth="1"/>
    <col min="10272" max="10274" width="10.85546875" bestFit="1" customWidth="1"/>
    <col min="10497" max="10497" width="6.7109375" customWidth="1"/>
    <col min="10498" max="10498" width="15.7109375" customWidth="1"/>
    <col min="10499" max="10499" width="6" customWidth="1"/>
    <col min="10500" max="10500" width="7.7109375" customWidth="1"/>
    <col min="10501" max="10501" width="7.42578125" customWidth="1"/>
    <col min="10502" max="10502" width="19.140625" customWidth="1"/>
    <col min="10503" max="10503" width="6.42578125" customWidth="1"/>
    <col min="10504" max="10504" width="9.42578125" customWidth="1"/>
    <col min="10505" max="10505" width="6.5703125" customWidth="1"/>
    <col min="10506" max="10506" width="9" customWidth="1"/>
    <col min="10507" max="10507" width="9.42578125" customWidth="1"/>
    <col min="10508" max="10508" width="12" customWidth="1"/>
    <col min="10509" max="10509" width="12.42578125" customWidth="1"/>
    <col min="10510" max="10510" width="12.140625" customWidth="1"/>
    <col min="10511" max="10511" width="9.28515625" customWidth="1"/>
    <col min="10512" max="10512" width="10.5703125" customWidth="1"/>
    <col min="10513" max="10513" width="9.42578125" customWidth="1"/>
    <col min="10514" max="10514" width="11.140625" customWidth="1"/>
    <col min="10515" max="10515" width="19.140625" customWidth="1"/>
    <col min="10516" max="10516" width="8.7109375" customWidth="1"/>
    <col min="10517" max="10517" width="7.7109375" customWidth="1"/>
    <col min="10518" max="10518" width="9.5703125" customWidth="1"/>
    <col min="10519" max="10519" width="12.5703125" customWidth="1"/>
    <col min="10521" max="10521" width="14.140625" customWidth="1"/>
    <col min="10528" max="10530" width="10.85546875" bestFit="1" customWidth="1"/>
    <col min="10753" max="10753" width="6.7109375" customWidth="1"/>
    <col min="10754" max="10754" width="15.7109375" customWidth="1"/>
    <col min="10755" max="10755" width="6" customWidth="1"/>
    <col min="10756" max="10756" width="7.7109375" customWidth="1"/>
    <col min="10757" max="10757" width="7.42578125" customWidth="1"/>
    <col min="10758" max="10758" width="19.140625" customWidth="1"/>
    <col min="10759" max="10759" width="6.42578125" customWidth="1"/>
    <col min="10760" max="10760" width="9.42578125" customWidth="1"/>
    <col min="10761" max="10761" width="6.5703125" customWidth="1"/>
    <col min="10762" max="10762" width="9" customWidth="1"/>
    <col min="10763" max="10763" width="9.42578125" customWidth="1"/>
    <col min="10764" max="10764" width="12" customWidth="1"/>
    <col min="10765" max="10765" width="12.42578125" customWidth="1"/>
    <col min="10766" max="10766" width="12.140625" customWidth="1"/>
    <col min="10767" max="10767" width="9.28515625" customWidth="1"/>
    <col min="10768" max="10768" width="10.5703125" customWidth="1"/>
    <col min="10769" max="10769" width="9.42578125" customWidth="1"/>
    <col min="10770" max="10770" width="11.140625" customWidth="1"/>
    <col min="10771" max="10771" width="19.140625" customWidth="1"/>
    <col min="10772" max="10772" width="8.7109375" customWidth="1"/>
    <col min="10773" max="10773" width="7.7109375" customWidth="1"/>
    <col min="10774" max="10774" width="9.5703125" customWidth="1"/>
    <col min="10775" max="10775" width="12.5703125" customWidth="1"/>
    <col min="10777" max="10777" width="14.140625" customWidth="1"/>
    <col min="10784" max="10786" width="10.85546875" bestFit="1" customWidth="1"/>
    <col min="11009" max="11009" width="6.7109375" customWidth="1"/>
    <col min="11010" max="11010" width="15.7109375" customWidth="1"/>
    <col min="11011" max="11011" width="6" customWidth="1"/>
    <col min="11012" max="11012" width="7.7109375" customWidth="1"/>
    <col min="11013" max="11013" width="7.42578125" customWidth="1"/>
    <col min="11014" max="11014" width="19.140625" customWidth="1"/>
    <col min="11015" max="11015" width="6.42578125" customWidth="1"/>
    <col min="11016" max="11016" width="9.42578125" customWidth="1"/>
    <col min="11017" max="11017" width="6.5703125" customWidth="1"/>
    <col min="11018" max="11018" width="9" customWidth="1"/>
    <col min="11019" max="11019" width="9.42578125" customWidth="1"/>
    <col min="11020" max="11020" width="12" customWidth="1"/>
    <col min="11021" max="11021" width="12.42578125" customWidth="1"/>
    <col min="11022" max="11022" width="12.140625" customWidth="1"/>
    <col min="11023" max="11023" width="9.28515625" customWidth="1"/>
    <col min="11024" max="11024" width="10.5703125" customWidth="1"/>
    <col min="11025" max="11025" width="9.42578125" customWidth="1"/>
    <col min="11026" max="11026" width="11.140625" customWidth="1"/>
    <col min="11027" max="11027" width="19.140625" customWidth="1"/>
    <col min="11028" max="11028" width="8.7109375" customWidth="1"/>
    <col min="11029" max="11029" width="7.7109375" customWidth="1"/>
    <col min="11030" max="11030" width="9.5703125" customWidth="1"/>
    <col min="11031" max="11031" width="12.5703125" customWidth="1"/>
    <col min="11033" max="11033" width="14.140625" customWidth="1"/>
    <col min="11040" max="11042" width="10.85546875" bestFit="1" customWidth="1"/>
    <col min="11265" max="11265" width="6.7109375" customWidth="1"/>
    <col min="11266" max="11266" width="15.7109375" customWidth="1"/>
    <col min="11267" max="11267" width="6" customWidth="1"/>
    <col min="11268" max="11268" width="7.7109375" customWidth="1"/>
    <col min="11269" max="11269" width="7.42578125" customWidth="1"/>
    <col min="11270" max="11270" width="19.140625" customWidth="1"/>
    <col min="11271" max="11271" width="6.42578125" customWidth="1"/>
    <col min="11272" max="11272" width="9.42578125" customWidth="1"/>
    <col min="11273" max="11273" width="6.5703125" customWidth="1"/>
    <col min="11274" max="11274" width="9" customWidth="1"/>
    <col min="11275" max="11275" width="9.42578125" customWidth="1"/>
    <col min="11276" max="11276" width="12" customWidth="1"/>
    <col min="11277" max="11277" width="12.42578125" customWidth="1"/>
    <col min="11278" max="11278" width="12.140625" customWidth="1"/>
    <col min="11279" max="11279" width="9.28515625" customWidth="1"/>
    <col min="11280" max="11280" width="10.5703125" customWidth="1"/>
    <col min="11281" max="11281" width="9.42578125" customWidth="1"/>
    <col min="11282" max="11282" width="11.140625" customWidth="1"/>
    <col min="11283" max="11283" width="19.140625" customWidth="1"/>
    <col min="11284" max="11284" width="8.7109375" customWidth="1"/>
    <col min="11285" max="11285" width="7.7109375" customWidth="1"/>
    <col min="11286" max="11286" width="9.5703125" customWidth="1"/>
    <col min="11287" max="11287" width="12.5703125" customWidth="1"/>
    <col min="11289" max="11289" width="14.140625" customWidth="1"/>
    <col min="11296" max="11298" width="10.85546875" bestFit="1" customWidth="1"/>
    <col min="11521" max="11521" width="6.7109375" customWidth="1"/>
    <col min="11522" max="11522" width="15.7109375" customWidth="1"/>
    <col min="11523" max="11523" width="6" customWidth="1"/>
    <col min="11524" max="11524" width="7.7109375" customWidth="1"/>
    <col min="11525" max="11525" width="7.42578125" customWidth="1"/>
    <col min="11526" max="11526" width="19.140625" customWidth="1"/>
    <col min="11527" max="11527" width="6.42578125" customWidth="1"/>
    <col min="11528" max="11528" width="9.42578125" customWidth="1"/>
    <col min="11529" max="11529" width="6.5703125" customWidth="1"/>
    <col min="11530" max="11530" width="9" customWidth="1"/>
    <col min="11531" max="11531" width="9.42578125" customWidth="1"/>
    <col min="11532" max="11532" width="12" customWidth="1"/>
    <col min="11533" max="11533" width="12.42578125" customWidth="1"/>
    <col min="11534" max="11534" width="12.140625" customWidth="1"/>
    <col min="11535" max="11535" width="9.28515625" customWidth="1"/>
    <col min="11536" max="11536" width="10.5703125" customWidth="1"/>
    <col min="11537" max="11537" width="9.42578125" customWidth="1"/>
    <col min="11538" max="11538" width="11.140625" customWidth="1"/>
    <col min="11539" max="11539" width="19.140625" customWidth="1"/>
    <col min="11540" max="11540" width="8.7109375" customWidth="1"/>
    <col min="11541" max="11541" width="7.7109375" customWidth="1"/>
    <col min="11542" max="11542" width="9.5703125" customWidth="1"/>
    <col min="11543" max="11543" width="12.5703125" customWidth="1"/>
    <col min="11545" max="11545" width="14.140625" customWidth="1"/>
    <col min="11552" max="11554" width="10.85546875" bestFit="1" customWidth="1"/>
    <col min="11777" max="11777" width="6.7109375" customWidth="1"/>
    <col min="11778" max="11778" width="15.7109375" customWidth="1"/>
    <col min="11779" max="11779" width="6" customWidth="1"/>
    <col min="11780" max="11780" width="7.7109375" customWidth="1"/>
    <col min="11781" max="11781" width="7.42578125" customWidth="1"/>
    <col min="11782" max="11782" width="19.140625" customWidth="1"/>
    <col min="11783" max="11783" width="6.42578125" customWidth="1"/>
    <col min="11784" max="11784" width="9.42578125" customWidth="1"/>
    <col min="11785" max="11785" width="6.5703125" customWidth="1"/>
    <col min="11786" max="11786" width="9" customWidth="1"/>
    <col min="11787" max="11787" width="9.42578125" customWidth="1"/>
    <col min="11788" max="11788" width="12" customWidth="1"/>
    <col min="11789" max="11789" width="12.42578125" customWidth="1"/>
    <col min="11790" max="11790" width="12.140625" customWidth="1"/>
    <col min="11791" max="11791" width="9.28515625" customWidth="1"/>
    <col min="11792" max="11792" width="10.5703125" customWidth="1"/>
    <col min="11793" max="11793" width="9.42578125" customWidth="1"/>
    <col min="11794" max="11794" width="11.140625" customWidth="1"/>
    <col min="11795" max="11795" width="19.140625" customWidth="1"/>
    <col min="11796" max="11796" width="8.7109375" customWidth="1"/>
    <col min="11797" max="11797" width="7.7109375" customWidth="1"/>
    <col min="11798" max="11798" width="9.5703125" customWidth="1"/>
    <col min="11799" max="11799" width="12.5703125" customWidth="1"/>
    <col min="11801" max="11801" width="14.140625" customWidth="1"/>
    <col min="11808" max="11810" width="10.85546875" bestFit="1" customWidth="1"/>
    <col min="12033" max="12033" width="6.7109375" customWidth="1"/>
    <col min="12034" max="12034" width="15.7109375" customWidth="1"/>
    <col min="12035" max="12035" width="6" customWidth="1"/>
    <col min="12036" max="12036" width="7.7109375" customWidth="1"/>
    <col min="12037" max="12037" width="7.42578125" customWidth="1"/>
    <col min="12038" max="12038" width="19.140625" customWidth="1"/>
    <col min="12039" max="12039" width="6.42578125" customWidth="1"/>
    <col min="12040" max="12040" width="9.42578125" customWidth="1"/>
    <col min="12041" max="12041" width="6.5703125" customWidth="1"/>
    <col min="12042" max="12042" width="9" customWidth="1"/>
    <col min="12043" max="12043" width="9.42578125" customWidth="1"/>
    <col min="12044" max="12044" width="12" customWidth="1"/>
    <col min="12045" max="12045" width="12.42578125" customWidth="1"/>
    <col min="12046" max="12046" width="12.140625" customWidth="1"/>
    <col min="12047" max="12047" width="9.28515625" customWidth="1"/>
    <col min="12048" max="12048" width="10.5703125" customWidth="1"/>
    <col min="12049" max="12049" width="9.42578125" customWidth="1"/>
    <col min="12050" max="12050" width="11.140625" customWidth="1"/>
    <col min="12051" max="12051" width="19.140625" customWidth="1"/>
    <col min="12052" max="12052" width="8.7109375" customWidth="1"/>
    <col min="12053" max="12053" width="7.7109375" customWidth="1"/>
    <col min="12054" max="12054" width="9.5703125" customWidth="1"/>
    <col min="12055" max="12055" width="12.5703125" customWidth="1"/>
    <col min="12057" max="12057" width="14.140625" customWidth="1"/>
    <col min="12064" max="12066" width="10.85546875" bestFit="1" customWidth="1"/>
    <col min="12289" max="12289" width="6.7109375" customWidth="1"/>
    <col min="12290" max="12290" width="15.7109375" customWidth="1"/>
    <col min="12291" max="12291" width="6" customWidth="1"/>
    <col min="12292" max="12292" width="7.7109375" customWidth="1"/>
    <col min="12293" max="12293" width="7.42578125" customWidth="1"/>
    <col min="12294" max="12294" width="19.140625" customWidth="1"/>
    <col min="12295" max="12295" width="6.42578125" customWidth="1"/>
    <col min="12296" max="12296" width="9.42578125" customWidth="1"/>
    <col min="12297" max="12297" width="6.5703125" customWidth="1"/>
    <col min="12298" max="12298" width="9" customWidth="1"/>
    <col min="12299" max="12299" width="9.42578125" customWidth="1"/>
    <col min="12300" max="12300" width="12" customWidth="1"/>
    <col min="12301" max="12301" width="12.42578125" customWidth="1"/>
    <col min="12302" max="12302" width="12.140625" customWidth="1"/>
    <col min="12303" max="12303" width="9.28515625" customWidth="1"/>
    <col min="12304" max="12304" width="10.5703125" customWidth="1"/>
    <col min="12305" max="12305" width="9.42578125" customWidth="1"/>
    <col min="12306" max="12306" width="11.140625" customWidth="1"/>
    <col min="12307" max="12307" width="19.140625" customWidth="1"/>
    <col min="12308" max="12308" width="8.7109375" customWidth="1"/>
    <col min="12309" max="12309" width="7.7109375" customWidth="1"/>
    <col min="12310" max="12310" width="9.5703125" customWidth="1"/>
    <col min="12311" max="12311" width="12.5703125" customWidth="1"/>
    <col min="12313" max="12313" width="14.140625" customWidth="1"/>
    <col min="12320" max="12322" width="10.85546875" bestFit="1" customWidth="1"/>
    <col min="12545" max="12545" width="6.7109375" customWidth="1"/>
    <col min="12546" max="12546" width="15.7109375" customWidth="1"/>
    <col min="12547" max="12547" width="6" customWidth="1"/>
    <col min="12548" max="12548" width="7.7109375" customWidth="1"/>
    <col min="12549" max="12549" width="7.42578125" customWidth="1"/>
    <col min="12550" max="12550" width="19.140625" customWidth="1"/>
    <col min="12551" max="12551" width="6.42578125" customWidth="1"/>
    <col min="12552" max="12552" width="9.42578125" customWidth="1"/>
    <col min="12553" max="12553" width="6.5703125" customWidth="1"/>
    <col min="12554" max="12554" width="9" customWidth="1"/>
    <col min="12555" max="12555" width="9.42578125" customWidth="1"/>
    <col min="12556" max="12556" width="12" customWidth="1"/>
    <col min="12557" max="12557" width="12.42578125" customWidth="1"/>
    <col min="12558" max="12558" width="12.140625" customWidth="1"/>
    <col min="12559" max="12559" width="9.28515625" customWidth="1"/>
    <col min="12560" max="12560" width="10.5703125" customWidth="1"/>
    <col min="12561" max="12561" width="9.42578125" customWidth="1"/>
    <col min="12562" max="12562" width="11.140625" customWidth="1"/>
    <col min="12563" max="12563" width="19.140625" customWidth="1"/>
    <col min="12564" max="12564" width="8.7109375" customWidth="1"/>
    <col min="12565" max="12565" width="7.7109375" customWidth="1"/>
    <col min="12566" max="12566" width="9.5703125" customWidth="1"/>
    <col min="12567" max="12567" width="12.5703125" customWidth="1"/>
    <col min="12569" max="12569" width="14.140625" customWidth="1"/>
    <col min="12576" max="12578" width="10.85546875" bestFit="1" customWidth="1"/>
    <col min="12801" max="12801" width="6.7109375" customWidth="1"/>
    <col min="12802" max="12802" width="15.7109375" customWidth="1"/>
    <col min="12803" max="12803" width="6" customWidth="1"/>
    <col min="12804" max="12804" width="7.7109375" customWidth="1"/>
    <col min="12805" max="12805" width="7.42578125" customWidth="1"/>
    <col min="12806" max="12806" width="19.140625" customWidth="1"/>
    <col min="12807" max="12807" width="6.42578125" customWidth="1"/>
    <col min="12808" max="12808" width="9.42578125" customWidth="1"/>
    <col min="12809" max="12809" width="6.5703125" customWidth="1"/>
    <col min="12810" max="12810" width="9" customWidth="1"/>
    <col min="12811" max="12811" width="9.42578125" customWidth="1"/>
    <col min="12812" max="12812" width="12" customWidth="1"/>
    <col min="12813" max="12813" width="12.42578125" customWidth="1"/>
    <col min="12814" max="12814" width="12.140625" customWidth="1"/>
    <col min="12815" max="12815" width="9.28515625" customWidth="1"/>
    <col min="12816" max="12816" width="10.5703125" customWidth="1"/>
    <col min="12817" max="12817" width="9.42578125" customWidth="1"/>
    <col min="12818" max="12818" width="11.140625" customWidth="1"/>
    <col min="12819" max="12819" width="19.140625" customWidth="1"/>
    <col min="12820" max="12820" width="8.7109375" customWidth="1"/>
    <col min="12821" max="12821" width="7.7109375" customWidth="1"/>
    <col min="12822" max="12822" width="9.5703125" customWidth="1"/>
    <col min="12823" max="12823" width="12.5703125" customWidth="1"/>
    <col min="12825" max="12825" width="14.140625" customWidth="1"/>
    <col min="12832" max="12834" width="10.85546875" bestFit="1" customWidth="1"/>
    <col min="13057" max="13057" width="6.7109375" customWidth="1"/>
    <col min="13058" max="13058" width="15.7109375" customWidth="1"/>
    <col min="13059" max="13059" width="6" customWidth="1"/>
    <col min="13060" max="13060" width="7.7109375" customWidth="1"/>
    <col min="13061" max="13061" width="7.42578125" customWidth="1"/>
    <col min="13062" max="13062" width="19.140625" customWidth="1"/>
    <col min="13063" max="13063" width="6.42578125" customWidth="1"/>
    <col min="13064" max="13064" width="9.42578125" customWidth="1"/>
    <col min="13065" max="13065" width="6.5703125" customWidth="1"/>
    <col min="13066" max="13066" width="9" customWidth="1"/>
    <col min="13067" max="13067" width="9.42578125" customWidth="1"/>
    <col min="13068" max="13068" width="12" customWidth="1"/>
    <col min="13069" max="13069" width="12.42578125" customWidth="1"/>
    <col min="13070" max="13070" width="12.140625" customWidth="1"/>
    <col min="13071" max="13071" width="9.28515625" customWidth="1"/>
    <col min="13072" max="13072" width="10.5703125" customWidth="1"/>
    <col min="13073" max="13073" width="9.42578125" customWidth="1"/>
    <col min="13074" max="13074" width="11.140625" customWidth="1"/>
    <col min="13075" max="13075" width="19.140625" customWidth="1"/>
    <col min="13076" max="13076" width="8.7109375" customWidth="1"/>
    <col min="13077" max="13077" width="7.7109375" customWidth="1"/>
    <col min="13078" max="13078" width="9.5703125" customWidth="1"/>
    <col min="13079" max="13079" width="12.5703125" customWidth="1"/>
    <col min="13081" max="13081" width="14.140625" customWidth="1"/>
    <col min="13088" max="13090" width="10.85546875" bestFit="1" customWidth="1"/>
    <col min="13313" max="13313" width="6.7109375" customWidth="1"/>
    <col min="13314" max="13314" width="15.7109375" customWidth="1"/>
    <col min="13315" max="13315" width="6" customWidth="1"/>
    <col min="13316" max="13316" width="7.7109375" customWidth="1"/>
    <col min="13317" max="13317" width="7.42578125" customWidth="1"/>
    <col min="13318" max="13318" width="19.140625" customWidth="1"/>
    <col min="13319" max="13319" width="6.42578125" customWidth="1"/>
    <col min="13320" max="13320" width="9.42578125" customWidth="1"/>
    <col min="13321" max="13321" width="6.5703125" customWidth="1"/>
    <col min="13322" max="13322" width="9" customWidth="1"/>
    <col min="13323" max="13323" width="9.42578125" customWidth="1"/>
    <col min="13324" max="13324" width="12" customWidth="1"/>
    <col min="13325" max="13325" width="12.42578125" customWidth="1"/>
    <col min="13326" max="13326" width="12.140625" customWidth="1"/>
    <col min="13327" max="13327" width="9.28515625" customWidth="1"/>
    <col min="13328" max="13328" width="10.5703125" customWidth="1"/>
    <col min="13329" max="13329" width="9.42578125" customWidth="1"/>
    <col min="13330" max="13330" width="11.140625" customWidth="1"/>
    <col min="13331" max="13331" width="19.140625" customWidth="1"/>
    <col min="13332" max="13332" width="8.7109375" customWidth="1"/>
    <col min="13333" max="13333" width="7.7109375" customWidth="1"/>
    <col min="13334" max="13334" width="9.5703125" customWidth="1"/>
    <col min="13335" max="13335" width="12.5703125" customWidth="1"/>
    <col min="13337" max="13337" width="14.140625" customWidth="1"/>
    <col min="13344" max="13346" width="10.85546875" bestFit="1" customWidth="1"/>
    <col min="13569" max="13569" width="6.7109375" customWidth="1"/>
    <col min="13570" max="13570" width="15.7109375" customWidth="1"/>
    <col min="13571" max="13571" width="6" customWidth="1"/>
    <col min="13572" max="13572" width="7.7109375" customWidth="1"/>
    <col min="13573" max="13573" width="7.42578125" customWidth="1"/>
    <col min="13574" max="13574" width="19.140625" customWidth="1"/>
    <col min="13575" max="13575" width="6.42578125" customWidth="1"/>
    <col min="13576" max="13576" width="9.42578125" customWidth="1"/>
    <col min="13577" max="13577" width="6.5703125" customWidth="1"/>
    <col min="13578" max="13578" width="9" customWidth="1"/>
    <col min="13579" max="13579" width="9.42578125" customWidth="1"/>
    <col min="13580" max="13580" width="12" customWidth="1"/>
    <col min="13581" max="13581" width="12.42578125" customWidth="1"/>
    <col min="13582" max="13582" width="12.140625" customWidth="1"/>
    <col min="13583" max="13583" width="9.28515625" customWidth="1"/>
    <col min="13584" max="13584" width="10.5703125" customWidth="1"/>
    <col min="13585" max="13585" width="9.42578125" customWidth="1"/>
    <col min="13586" max="13586" width="11.140625" customWidth="1"/>
    <col min="13587" max="13587" width="19.140625" customWidth="1"/>
    <col min="13588" max="13588" width="8.7109375" customWidth="1"/>
    <col min="13589" max="13589" width="7.7109375" customWidth="1"/>
    <col min="13590" max="13590" width="9.5703125" customWidth="1"/>
    <col min="13591" max="13591" width="12.5703125" customWidth="1"/>
    <col min="13593" max="13593" width="14.140625" customWidth="1"/>
    <col min="13600" max="13602" width="10.85546875" bestFit="1" customWidth="1"/>
    <col min="13825" max="13825" width="6.7109375" customWidth="1"/>
    <col min="13826" max="13826" width="15.7109375" customWidth="1"/>
    <col min="13827" max="13827" width="6" customWidth="1"/>
    <col min="13828" max="13828" width="7.7109375" customWidth="1"/>
    <col min="13829" max="13829" width="7.42578125" customWidth="1"/>
    <col min="13830" max="13830" width="19.140625" customWidth="1"/>
    <col min="13831" max="13831" width="6.42578125" customWidth="1"/>
    <col min="13832" max="13832" width="9.42578125" customWidth="1"/>
    <col min="13833" max="13833" width="6.5703125" customWidth="1"/>
    <col min="13834" max="13834" width="9" customWidth="1"/>
    <col min="13835" max="13835" width="9.42578125" customWidth="1"/>
    <col min="13836" max="13836" width="12" customWidth="1"/>
    <col min="13837" max="13837" width="12.42578125" customWidth="1"/>
    <col min="13838" max="13838" width="12.140625" customWidth="1"/>
    <col min="13839" max="13839" width="9.28515625" customWidth="1"/>
    <col min="13840" max="13840" width="10.5703125" customWidth="1"/>
    <col min="13841" max="13841" width="9.42578125" customWidth="1"/>
    <col min="13842" max="13842" width="11.140625" customWidth="1"/>
    <col min="13843" max="13843" width="19.140625" customWidth="1"/>
    <col min="13844" max="13844" width="8.7109375" customWidth="1"/>
    <col min="13845" max="13845" width="7.7109375" customWidth="1"/>
    <col min="13846" max="13846" width="9.5703125" customWidth="1"/>
    <col min="13847" max="13847" width="12.5703125" customWidth="1"/>
    <col min="13849" max="13849" width="14.140625" customWidth="1"/>
    <col min="13856" max="13858" width="10.85546875" bestFit="1" customWidth="1"/>
    <col min="14081" max="14081" width="6.7109375" customWidth="1"/>
    <col min="14082" max="14082" width="15.7109375" customWidth="1"/>
    <col min="14083" max="14083" width="6" customWidth="1"/>
    <col min="14084" max="14084" width="7.7109375" customWidth="1"/>
    <col min="14085" max="14085" width="7.42578125" customWidth="1"/>
    <col min="14086" max="14086" width="19.140625" customWidth="1"/>
    <col min="14087" max="14087" width="6.42578125" customWidth="1"/>
    <col min="14088" max="14088" width="9.42578125" customWidth="1"/>
    <col min="14089" max="14089" width="6.5703125" customWidth="1"/>
    <col min="14090" max="14090" width="9" customWidth="1"/>
    <col min="14091" max="14091" width="9.42578125" customWidth="1"/>
    <col min="14092" max="14092" width="12" customWidth="1"/>
    <col min="14093" max="14093" width="12.42578125" customWidth="1"/>
    <col min="14094" max="14094" width="12.140625" customWidth="1"/>
    <col min="14095" max="14095" width="9.28515625" customWidth="1"/>
    <col min="14096" max="14096" width="10.5703125" customWidth="1"/>
    <col min="14097" max="14097" width="9.42578125" customWidth="1"/>
    <col min="14098" max="14098" width="11.140625" customWidth="1"/>
    <col min="14099" max="14099" width="19.140625" customWidth="1"/>
    <col min="14100" max="14100" width="8.7109375" customWidth="1"/>
    <col min="14101" max="14101" width="7.7109375" customWidth="1"/>
    <col min="14102" max="14102" width="9.5703125" customWidth="1"/>
    <col min="14103" max="14103" width="12.5703125" customWidth="1"/>
    <col min="14105" max="14105" width="14.140625" customWidth="1"/>
    <col min="14112" max="14114" width="10.85546875" bestFit="1" customWidth="1"/>
    <col min="14337" max="14337" width="6.7109375" customWidth="1"/>
    <col min="14338" max="14338" width="15.7109375" customWidth="1"/>
    <col min="14339" max="14339" width="6" customWidth="1"/>
    <col min="14340" max="14340" width="7.7109375" customWidth="1"/>
    <col min="14341" max="14341" width="7.42578125" customWidth="1"/>
    <col min="14342" max="14342" width="19.140625" customWidth="1"/>
    <col min="14343" max="14343" width="6.42578125" customWidth="1"/>
    <col min="14344" max="14344" width="9.42578125" customWidth="1"/>
    <col min="14345" max="14345" width="6.5703125" customWidth="1"/>
    <col min="14346" max="14346" width="9" customWidth="1"/>
    <col min="14347" max="14347" width="9.42578125" customWidth="1"/>
    <col min="14348" max="14348" width="12" customWidth="1"/>
    <col min="14349" max="14349" width="12.42578125" customWidth="1"/>
    <col min="14350" max="14350" width="12.140625" customWidth="1"/>
    <col min="14351" max="14351" width="9.28515625" customWidth="1"/>
    <col min="14352" max="14352" width="10.5703125" customWidth="1"/>
    <col min="14353" max="14353" width="9.42578125" customWidth="1"/>
    <col min="14354" max="14354" width="11.140625" customWidth="1"/>
    <col min="14355" max="14355" width="19.140625" customWidth="1"/>
    <col min="14356" max="14356" width="8.7109375" customWidth="1"/>
    <col min="14357" max="14357" width="7.7109375" customWidth="1"/>
    <col min="14358" max="14358" width="9.5703125" customWidth="1"/>
    <col min="14359" max="14359" width="12.5703125" customWidth="1"/>
    <col min="14361" max="14361" width="14.140625" customWidth="1"/>
    <col min="14368" max="14370" width="10.85546875" bestFit="1" customWidth="1"/>
    <col min="14593" max="14593" width="6.7109375" customWidth="1"/>
    <col min="14594" max="14594" width="15.7109375" customWidth="1"/>
    <col min="14595" max="14595" width="6" customWidth="1"/>
    <col min="14596" max="14596" width="7.7109375" customWidth="1"/>
    <col min="14597" max="14597" width="7.42578125" customWidth="1"/>
    <col min="14598" max="14598" width="19.140625" customWidth="1"/>
    <col min="14599" max="14599" width="6.42578125" customWidth="1"/>
    <col min="14600" max="14600" width="9.42578125" customWidth="1"/>
    <col min="14601" max="14601" width="6.5703125" customWidth="1"/>
    <col min="14602" max="14602" width="9" customWidth="1"/>
    <col min="14603" max="14603" width="9.42578125" customWidth="1"/>
    <col min="14604" max="14604" width="12" customWidth="1"/>
    <col min="14605" max="14605" width="12.42578125" customWidth="1"/>
    <col min="14606" max="14606" width="12.140625" customWidth="1"/>
    <col min="14607" max="14607" width="9.28515625" customWidth="1"/>
    <col min="14608" max="14608" width="10.5703125" customWidth="1"/>
    <col min="14609" max="14609" width="9.42578125" customWidth="1"/>
    <col min="14610" max="14610" width="11.140625" customWidth="1"/>
    <col min="14611" max="14611" width="19.140625" customWidth="1"/>
    <col min="14612" max="14612" width="8.7109375" customWidth="1"/>
    <col min="14613" max="14613" width="7.7109375" customWidth="1"/>
    <col min="14614" max="14614" width="9.5703125" customWidth="1"/>
    <col min="14615" max="14615" width="12.5703125" customWidth="1"/>
    <col min="14617" max="14617" width="14.140625" customWidth="1"/>
    <col min="14624" max="14626" width="10.85546875" bestFit="1" customWidth="1"/>
    <col min="14849" max="14849" width="6.7109375" customWidth="1"/>
    <col min="14850" max="14850" width="15.7109375" customWidth="1"/>
    <col min="14851" max="14851" width="6" customWidth="1"/>
    <col min="14852" max="14852" width="7.7109375" customWidth="1"/>
    <col min="14853" max="14853" width="7.42578125" customWidth="1"/>
    <col min="14854" max="14854" width="19.140625" customWidth="1"/>
    <col min="14855" max="14855" width="6.42578125" customWidth="1"/>
    <col min="14856" max="14856" width="9.42578125" customWidth="1"/>
    <col min="14857" max="14857" width="6.5703125" customWidth="1"/>
    <col min="14858" max="14858" width="9" customWidth="1"/>
    <col min="14859" max="14859" width="9.42578125" customWidth="1"/>
    <col min="14860" max="14860" width="12" customWidth="1"/>
    <col min="14861" max="14861" width="12.42578125" customWidth="1"/>
    <col min="14862" max="14862" width="12.140625" customWidth="1"/>
    <col min="14863" max="14863" width="9.28515625" customWidth="1"/>
    <col min="14864" max="14864" width="10.5703125" customWidth="1"/>
    <col min="14865" max="14865" width="9.42578125" customWidth="1"/>
    <col min="14866" max="14866" width="11.140625" customWidth="1"/>
    <col min="14867" max="14867" width="19.140625" customWidth="1"/>
    <col min="14868" max="14868" width="8.7109375" customWidth="1"/>
    <col min="14869" max="14869" width="7.7109375" customWidth="1"/>
    <col min="14870" max="14870" width="9.5703125" customWidth="1"/>
    <col min="14871" max="14871" width="12.5703125" customWidth="1"/>
    <col min="14873" max="14873" width="14.140625" customWidth="1"/>
    <col min="14880" max="14882" width="10.85546875" bestFit="1" customWidth="1"/>
    <col min="15105" max="15105" width="6.7109375" customWidth="1"/>
    <col min="15106" max="15106" width="15.7109375" customWidth="1"/>
    <col min="15107" max="15107" width="6" customWidth="1"/>
    <col min="15108" max="15108" width="7.7109375" customWidth="1"/>
    <col min="15109" max="15109" width="7.42578125" customWidth="1"/>
    <col min="15110" max="15110" width="19.140625" customWidth="1"/>
    <col min="15111" max="15111" width="6.42578125" customWidth="1"/>
    <col min="15112" max="15112" width="9.42578125" customWidth="1"/>
    <col min="15113" max="15113" width="6.5703125" customWidth="1"/>
    <col min="15114" max="15114" width="9" customWidth="1"/>
    <col min="15115" max="15115" width="9.42578125" customWidth="1"/>
    <col min="15116" max="15116" width="12" customWidth="1"/>
    <col min="15117" max="15117" width="12.42578125" customWidth="1"/>
    <col min="15118" max="15118" width="12.140625" customWidth="1"/>
    <col min="15119" max="15119" width="9.28515625" customWidth="1"/>
    <col min="15120" max="15120" width="10.5703125" customWidth="1"/>
    <col min="15121" max="15121" width="9.42578125" customWidth="1"/>
    <col min="15122" max="15122" width="11.140625" customWidth="1"/>
    <col min="15123" max="15123" width="19.140625" customWidth="1"/>
    <col min="15124" max="15124" width="8.7109375" customWidth="1"/>
    <col min="15125" max="15125" width="7.7109375" customWidth="1"/>
    <col min="15126" max="15126" width="9.5703125" customWidth="1"/>
    <col min="15127" max="15127" width="12.5703125" customWidth="1"/>
    <col min="15129" max="15129" width="14.140625" customWidth="1"/>
    <col min="15136" max="15138" width="10.85546875" bestFit="1" customWidth="1"/>
    <col min="15361" max="15361" width="6.7109375" customWidth="1"/>
    <col min="15362" max="15362" width="15.7109375" customWidth="1"/>
    <col min="15363" max="15363" width="6" customWidth="1"/>
    <col min="15364" max="15364" width="7.7109375" customWidth="1"/>
    <col min="15365" max="15365" width="7.42578125" customWidth="1"/>
    <col min="15366" max="15366" width="19.140625" customWidth="1"/>
    <col min="15367" max="15367" width="6.42578125" customWidth="1"/>
    <col min="15368" max="15368" width="9.42578125" customWidth="1"/>
    <col min="15369" max="15369" width="6.5703125" customWidth="1"/>
    <col min="15370" max="15370" width="9" customWidth="1"/>
    <col min="15371" max="15371" width="9.42578125" customWidth="1"/>
    <col min="15372" max="15372" width="12" customWidth="1"/>
    <col min="15373" max="15373" width="12.42578125" customWidth="1"/>
    <col min="15374" max="15374" width="12.140625" customWidth="1"/>
    <col min="15375" max="15375" width="9.28515625" customWidth="1"/>
    <col min="15376" max="15376" width="10.5703125" customWidth="1"/>
    <col min="15377" max="15377" width="9.42578125" customWidth="1"/>
    <col min="15378" max="15378" width="11.140625" customWidth="1"/>
    <col min="15379" max="15379" width="19.140625" customWidth="1"/>
    <col min="15380" max="15380" width="8.7109375" customWidth="1"/>
    <col min="15381" max="15381" width="7.7109375" customWidth="1"/>
    <col min="15382" max="15382" width="9.5703125" customWidth="1"/>
    <col min="15383" max="15383" width="12.5703125" customWidth="1"/>
    <col min="15385" max="15385" width="14.140625" customWidth="1"/>
    <col min="15392" max="15394" width="10.85546875" bestFit="1" customWidth="1"/>
    <col min="15617" max="15617" width="6.7109375" customWidth="1"/>
    <col min="15618" max="15618" width="15.7109375" customWidth="1"/>
    <col min="15619" max="15619" width="6" customWidth="1"/>
    <col min="15620" max="15620" width="7.7109375" customWidth="1"/>
    <col min="15621" max="15621" width="7.42578125" customWidth="1"/>
    <col min="15622" max="15622" width="19.140625" customWidth="1"/>
    <col min="15623" max="15623" width="6.42578125" customWidth="1"/>
    <col min="15624" max="15624" width="9.42578125" customWidth="1"/>
    <col min="15625" max="15625" width="6.5703125" customWidth="1"/>
    <col min="15626" max="15626" width="9" customWidth="1"/>
    <col min="15627" max="15627" width="9.42578125" customWidth="1"/>
    <col min="15628" max="15628" width="12" customWidth="1"/>
    <col min="15629" max="15629" width="12.42578125" customWidth="1"/>
    <col min="15630" max="15630" width="12.140625" customWidth="1"/>
    <col min="15631" max="15631" width="9.28515625" customWidth="1"/>
    <col min="15632" max="15632" width="10.5703125" customWidth="1"/>
    <col min="15633" max="15633" width="9.42578125" customWidth="1"/>
    <col min="15634" max="15634" width="11.140625" customWidth="1"/>
    <col min="15635" max="15635" width="19.140625" customWidth="1"/>
    <col min="15636" max="15636" width="8.7109375" customWidth="1"/>
    <col min="15637" max="15637" width="7.7109375" customWidth="1"/>
    <col min="15638" max="15638" width="9.5703125" customWidth="1"/>
    <col min="15639" max="15639" width="12.5703125" customWidth="1"/>
    <col min="15641" max="15641" width="14.140625" customWidth="1"/>
    <col min="15648" max="15650" width="10.85546875" bestFit="1" customWidth="1"/>
    <col min="15873" max="15873" width="6.7109375" customWidth="1"/>
    <col min="15874" max="15874" width="15.7109375" customWidth="1"/>
    <col min="15875" max="15875" width="6" customWidth="1"/>
    <col min="15876" max="15876" width="7.7109375" customWidth="1"/>
    <col min="15877" max="15877" width="7.42578125" customWidth="1"/>
    <col min="15878" max="15878" width="19.140625" customWidth="1"/>
    <col min="15879" max="15879" width="6.42578125" customWidth="1"/>
    <col min="15880" max="15880" width="9.42578125" customWidth="1"/>
    <col min="15881" max="15881" width="6.5703125" customWidth="1"/>
    <col min="15882" max="15882" width="9" customWidth="1"/>
    <col min="15883" max="15883" width="9.42578125" customWidth="1"/>
    <col min="15884" max="15884" width="12" customWidth="1"/>
    <col min="15885" max="15885" width="12.42578125" customWidth="1"/>
    <col min="15886" max="15886" width="12.140625" customWidth="1"/>
    <col min="15887" max="15887" width="9.28515625" customWidth="1"/>
    <col min="15888" max="15888" width="10.5703125" customWidth="1"/>
    <col min="15889" max="15889" width="9.42578125" customWidth="1"/>
    <col min="15890" max="15890" width="11.140625" customWidth="1"/>
    <col min="15891" max="15891" width="19.140625" customWidth="1"/>
    <col min="15892" max="15892" width="8.7109375" customWidth="1"/>
    <col min="15893" max="15893" width="7.7109375" customWidth="1"/>
    <col min="15894" max="15894" width="9.5703125" customWidth="1"/>
    <col min="15895" max="15895" width="12.5703125" customWidth="1"/>
    <col min="15897" max="15897" width="14.140625" customWidth="1"/>
    <col min="15904" max="15906" width="10.85546875" bestFit="1" customWidth="1"/>
    <col min="16129" max="16129" width="6.7109375" customWidth="1"/>
    <col min="16130" max="16130" width="15.7109375" customWidth="1"/>
    <col min="16131" max="16131" width="6" customWidth="1"/>
    <col min="16132" max="16132" width="7.7109375" customWidth="1"/>
    <col min="16133" max="16133" width="7.42578125" customWidth="1"/>
    <col min="16134" max="16134" width="19.140625" customWidth="1"/>
    <col min="16135" max="16135" width="6.42578125" customWidth="1"/>
    <col min="16136" max="16136" width="9.42578125" customWidth="1"/>
    <col min="16137" max="16137" width="6.5703125" customWidth="1"/>
    <col min="16138" max="16138" width="9" customWidth="1"/>
    <col min="16139" max="16139" width="9.42578125" customWidth="1"/>
    <col min="16140" max="16140" width="12" customWidth="1"/>
    <col min="16141" max="16141" width="12.42578125" customWidth="1"/>
    <col min="16142" max="16142" width="12.140625" customWidth="1"/>
    <col min="16143" max="16143" width="9.28515625" customWidth="1"/>
    <col min="16144" max="16144" width="10.5703125" customWidth="1"/>
    <col min="16145" max="16145" width="9.42578125" customWidth="1"/>
    <col min="16146" max="16146" width="11.140625" customWidth="1"/>
    <col min="16147" max="16147" width="19.140625" customWidth="1"/>
    <col min="16148" max="16148" width="8.7109375" customWidth="1"/>
    <col min="16149" max="16149" width="7.7109375" customWidth="1"/>
    <col min="16150" max="16150" width="9.5703125" customWidth="1"/>
    <col min="16151" max="16151" width="12.5703125" customWidth="1"/>
    <col min="16153" max="16153" width="14.140625" customWidth="1"/>
    <col min="16160" max="16162" width="10.85546875" bestFit="1" customWidth="1"/>
  </cols>
  <sheetData>
    <row r="1" spans="1:34" s="285" customFormat="1" ht="90" customHeight="1">
      <c r="S1" s="406" t="s">
        <v>478</v>
      </c>
      <c r="T1" s="406"/>
      <c r="U1" s="406"/>
      <c r="V1" s="406"/>
      <c r="W1" s="406"/>
      <c r="X1" s="290"/>
      <c r="Y1" s="289"/>
    </row>
    <row r="2" spans="1:34" s="287" customFormat="1" ht="24" customHeight="1">
      <c r="A2" s="405" t="s">
        <v>375</v>
      </c>
      <c r="B2" s="405"/>
      <c r="C2" s="405"/>
      <c r="D2" s="405"/>
      <c r="E2" s="405"/>
      <c r="F2" s="405"/>
      <c r="G2" s="405"/>
      <c r="H2" s="507" t="s">
        <v>381</v>
      </c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9"/>
      <c r="X2" s="291"/>
      <c r="Y2" s="291"/>
      <c r="Z2" s="286"/>
      <c r="AA2" s="286"/>
      <c r="AB2" s="286"/>
      <c r="AC2" s="286"/>
      <c r="AD2" s="286"/>
      <c r="AE2" s="286"/>
      <c r="AF2" s="286"/>
    </row>
    <row r="3" spans="1:34" s="285" customFormat="1" ht="39.75" customHeight="1">
      <c r="A3" s="402" t="s">
        <v>369</v>
      </c>
      <c r="B3" s="402"/>
      <c r="C3" s="402" t="s">
        <v>370</v>
      </c>
      <c r="D3" s="402"/>
      <c r="E3" s="402"/>
      <c r="F3" s="402"/>
      <c r="G3" s="402"/>
      <c r="H3" s="510" t="s">
        <v>382</v>
      </c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2"/>
      <c r="X3" s="292"/>
      <c r="Y3" s="292"/>
      <c r="Z3" s="288"/>
      <c r="AA3" s="288"/>
      <c r="AB3" s="288"/>
      <c r="AC3" s="288"/>
      <c r="AD3" s="288"/>
      <c r="AE3" s="288"/>
      <c r="AF3" s="288"/>
    </row>
    <row r="4" spans="1:34" s="285" customFormat="1" ht="16.5" customHeight="1">
      <c r="A4" s="402"/>
      <c r="B4" s="402"/>
      <c r="C4" s="402" t="s">
        <v>372</v>
      </c>
      <c r="D4" s="402"/>
      <c r="E4" s="402"/>
      <c r="F4" s="402"/>
      <c r="G4" s="402"/>
      <c r="H4" s="486" t="s">
        <v>383</v>
      </c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293"/>
      <c r="Y4" s="293"/>
      <c r="Z4" s="288"/>
      <c r="AA4" s="288"/>
      <c r="AB4" s="288"/>
      <c r="AC4" s="288"/>
      <c r="AD4" s="288"/>
      <c r="AE4" s="288"/>
      <c r="AF4" s="288"/>
    </row>
    <row r="5" spans="1:34" s="285" customFormat="1" ht="18.75">
      <c r="A5" s="402"/>
      <c r="B5" s="402"/>
      <c r="C5" s="402"/>
      <c r="D5" s="402"/>
      <c r="E5" s="402"/>
      <c r="F5" s="402"/>
      <c r="G5" s="402"/>
      <c r="H5" s="489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293"/>
      <c r="Y5" s="293"/>
      <c r="Z5" s="288"/>
      <c r="AA5" s="288"/>
      <c r="AB5" s="288"/>
      <c r="AC5" s="288"/>
      <c r="AD5" s="288"/>
      <c r="AE5" s="288"/>
      <c r="AF5" s="288"/>
    </row>
    <row r="6" spans="1:34" s="285" customFormat="1" ht="38.25" customHeight="1">
      <c r="A6" s="453" t="s">
        <v>384</v>
      </c>
      <c r="B6" s="453"/>
      <c r="C6" s="506"/>
      <c r="D6" s="506"/>
      <c r="E6" s="506"/>
      <c r="F6" s="506"/>
      <c r="G6" s="506"/>
      <c r="R6" s="454"/>
      <c r="S6" s="454"/>
      <c r="T6" s="454"/>
      <c r="U6" s="454"/>
      <c r="V6" s="454"/>
      <c r="W6" s="454"/>
      <c r="X6" s="289"/>
      <c r="Y6" s="289"/>
    </row>
    <row r="7" spans="1:34" s="285" customFormat="1" ht="25.5" customHeight="1">
      <c r="A7" s="290"/>
      <c r="B7" s="290"/>
      <c r="C7" s="295"/>
      <c r="D7" s="295"/>
      <c r="E7" s="295"/>
      <c r="F7" s="295"/>
      <c r="G7" s="295"/>
      <c r="H7" s="289"/>
      <c r="R7" s="339"/>
      <c r="S7" s="339"/>
      <c r="T7" s="339"/>
      <c r="U7" s="339"/>
      <c r="V7" s="339"/>
      <c r="W7" s="339"/>
      <c r="X7" s="289"/>
      <c r="Y7" s="289"/>
    </row>
    <row r="8" spans="1:34" ht="71.25" customHeight="1">
      <c r="A8" s="494" t="s">
        <v>9</v>
      </c>
      <c r="B8" s="495" t="s">
        <v>101</v>
      </c>
      <c r="C8" s="497" t="s">
        <v>20</v>
      </c>
      <c r="D8" s="497" t="s">
        <v>0</v>
      </c>
      <c r="E8" s="497" t="s">
        <v>1</v>
      </c>
      <c r="F8" s="497" t="s">
        <v>77</v>
      </c>
      <c r="G8" s="495" t="s">
        <v>18</v>
      </c>
      <c r="H8" s="496"/>
      <c r="I8" s="497" t="s">
        <v>15</v>
      </c>
      <c r="J8" s="497" t="s">
        <v>19</v>
      </c>
      <c r="K8" s="497" t="s">
        <v>16</v>
      </c>
      <c r="L8" s="497" t="s">
        <v>102</v>
      </c>
      <c r="M8" s="499" t="s">
        <v>103</v>
      </c>
      <c r="N8" s="499"/>
      <c r="O8" s="499"/>
      <c r="P8" s="504" t="s">
        <v>73</v>
      </c>
      <c r="Q8" s="504" t="s">
        <v>87</v>
      </c>
      <c r="R8" s="504" t="s">
        <v>24</v>
      </c>
      <c r="S8" s="499" t="s">
        <v>25</v>
      </c>
      <c r="T8" s="499"/>
      <c r="U8" s="499"/>
      <c r="V8" s="499"/>
      <c r="W8" s="513" t="s">
        <v>48</v>
      </c>
      <c r="X8" s="283"/>
      <c r="Y8" s="284">
        <f>R14-Y9</f>
        <v>-4.1759999999158026E-3</v>
      </c>
      <c r="AF8" t="e">
        <f>#REF!</f>
        <v>#REF!</v>
      </c>
      <c r="AG8" t="e">
        <f>#REF!</f>
        <v>#REF!</v>
      </c>
      <c r="AH8" t="e">
        <f>#REF!</f>
        <v>#REF!</v>
      </c>
    </row>
    <row r="9" spans="1:34" ht="266.25" customHeight="1">
      <c r="A9" s="494"/>
      <c r="B9" s="496"/>
      <c r="C9" s="498"/>
      <c r="D9" s="498"/>
      <c r="E9" s="498"/>
      <c r="F9" s="498"/>
      <c r="G9" s="267" t="s">
        <v>4</v>
      </c>
      <c r="H9" s="267" t="s">
        <v>5</v>
      </c>
      <c r="I9" s="498"/>
      <c r="J9" s="498"/>
      <c r="K9" s="498"/>
      <c r="L9" s="498"/>
      <c r="M9" s="46" t="s">
        <v>97</v>
      </c>
      <c r="N9" s="46" t="s">
        <v>104</v>
      </c>
      <c r="O9" s="46" t="s">
        <v>112</v>
      </c>
      <c r="P9" s="505"/>
      <c r="Q9" s="505"/>
      <c r="R9" s="505"/>
      <c r="S9" s="46" t="s">
        <v>26</v>
      </c>
      <c r="T9" s="46" t="s">
        <v>32</v>
      </c>
      <c r="U9" s="46" t="s">
        <v>27</v>
      </c>
      <c r="V9" s="46" t="s">
        <v>28</v>
      </c>
      <c r="W9" s="501"/>
      <c r="Y9" s="43">
        <f>Y10+Z10</f>
        <v>656.06217599999991</v>
      </c>
      <c r="AF9">
        <v>2014</v>
      </c>
      <c r="AG9">
        <v>2015</v>
      </c>
      <c r="AH9">
        <v>2016</v>
      </c>
    </row>
    <row r="10" spans="1:34" ht="25.5" customHeight="1">
      <c r="A10" s="514">
        <v>1</v>
      </c>
      <c r="B10" s="517" t="s">
        <v>113</v>
      </c>
      <c r="C10" s="517" t="s">
        <v>106</v>
      </c>
      <c r="D10" s="517">
        <v>1</v>
      </c>
      <c r="E10" s="520"/>
      <c r="F10" s="517" t="s">
        <v>81</v>
      </c>
      <c r="G10" s="520">
        <v>1</v>
      </c>
      <c r="H10" s="517"/>
      <c r="I10" s="520">
        <v>4</v>
      </c>
      <c r="J10" s="517">
        <v>4440</v>
      </c>
      <c r="K10" s="520">
        <f>ROUND(J10/164.25*8,2)</f>
        <v>216.26</v>
      </c>
      <c r="L10" s="529">
        <f>ROUND(K10*G10,2)</f>
        <v>216.26</v>
      </c>
      <c r="M10" s="523">
        <f>L10*0.3</f>
        <v>64.878</v>
      </c>
      <c r="N10" s="529">
        <f>ROUND(L10*0.83,2)</f>
        <v>179.5</v>
      </c>
      <c r="O10" s="529">
        <f>ROUND(L10*0.2,2)</f>
        <v>43.25</v>
      </c>
      <c r="P10" s="523">
        <f>SUM(L10:O10)</f>
        <v>503.88799999999998</v>
      </c>
      <c r="Q10" s="532">
        <f>ROUND(P10*0.302,2)</f>
        <v>152.16999999999999</v>
      </c>
      <c r="R10" s="523">
        <f>P10+Q10</f>
        <v>656.05799999999999</v>
      </c>
      <c r="S10" s="179" t="s">
        <v>114</v>
      </c>
      <c r="T10" s="180">
        <f>'свод Обл'!D45</f>
        <v>32.28</v>
      </c>
      <c r="U10" s="179">
        <v>19.5</v>
      </c>
      <c r="V10" s="181">
        <f>U10*T10</f>
        <v>629.46</v>
      </c>
      <c r="W10" s="526">
        <f>R10+V10+V11+V12+V13</f>
        <v>1310.518</v>
      </c>
      <c r="X10">
        <v>211</v>
      </c>
      <c r="Y10" s="43">
        <f>P14</f>
        <v>503.88799999999998</v>
      </c>
      <c r="Z10">
        <f>(Y10*AD11%)</f>
        <v>152.17417599999999</v>
      </c>
      <c r="AC10" s="43">
        <f>R13</f>
        <v>0</v>
      </c>
      <c r="AD10">
        <v>100</v>
      </c>
      <c r="AF10" s="61">
        <f>Y10*105.7%</f>
        <v>532.60961599999996</v>
      </c>
      <c r="AG10" s="61">
        <f>AF10*105.3%</f>
        <v>560.8379256479999</v>
      </c>
      <c r="AH10" s="61">
        <f>AG10*105.3%</f>
        <v>590.56233570734389</v>
      </c>
    </row>
    <row r="11" spans="1:34" ht="20.25">
      <c r="A11" s="515"/>
      <c r="B11" s="518"/>
      <c r="C11" s="518"/>
      <c r="D11" s="518"/>
      <c r="E11" s="521"/>
      <c r="F11" s="518"/>
      <c r="G11" s="521"/>
      <c r="H11" s="518"/>
      <c r="I11" s="521"/>
      <c r="J11" s="518"/>
      <c r="K11" s="521"/>
      <c r="L11" s="530"/>
      <c r="M11" s="524"/>
      <c r="N11" s="530"/>
      <c r="O11" s="530"/>
      <c r="P11" s="524"/>
      <c r="Q11" s="533"/>
      <c r="R11" s="524"/>
      <c r="S11" s="179" t="s">
        <v>115</v>
      </c>
      <c r="T11" s="181">
        <v>10</v>
      </c>
      <c r="U11" s="179">
        <v>2</v>
      </c>
      <c r="V11" s="181">
        <f>U11*T11</f>
        <v>20</v>
      </c>
      <c r="W11" s="527"/>
      <c r="X11">
        <v>213</v>
      </c>
      <c r="Y11" s="43">
        <f>Q14</f>
        <v>152.16999999999999</v>
      </c>
      <c r="AC11" s="43">
        <f>(AC10*AD11)/AD10</f>
        <v>0</v>
      </c>
      <c r="AD11">
        <v>30.2</v>
      </c>
      <c r="AF11" s="61">
        <f>Y11*105.7%</f>
        <v>160.84368999999998</v>
      </c>
      <c r="AG11" s="61">
        <f>AF11*105.3%</f>
        <v>169.36840556999996</v>
      </c>
      <c r="AH11" s="61">
        <f>AG11*105.3%</f>
        <v>178.34493106520995</v>
      </c>
    </row>
    <row r="12" spans="1:34" ht="40.5">
      <c r="A12" s="515"/>
      <c r="B12" s="518"/>
      <c r="C12" s="518"/>
      <c r="D12" s="518"/>
      <c r="E12" s="521"/>
      <c r="F12" s="518"/>
      <c r="G12" s="521"/>
      <c r="H12" s="518"/>
      <c r="I12" s="521"/>
      <c r="J12" s="518"/>
      <c r="K12" s="521"/>
      <c r="L12" s="530"/>
      <c r="M12" s="524"/>
      <c r="N12" s="530"/>
      <c r="O12" s="530"/>
      <c r="P12" s="524"/>
      <c r="Q12" s="533"/>
      <c r="R12" s="524"/>
      <c r="S12" s="179" t="s">
        <v>116</v>
      </c>
      <c r="T12" s="181"/>
      <c r="U12" s="179">
        <v>1</v>
      </c>
      <c r="V12" s="181">
        <f>U12*T12</f>
        <v>0</v>
      </c>
      <c r="W12" s="527"/>
      <c r="Y12" s="43"/>
      <c r="AC12" s="43"/>
      <c r="AF12" s="61"/>
      <c r="AG12" s="61"/>
      <c r="AH12" s="61">
        <f>AG12*105.3%</f>
        <v>0</v>
      </c>
    </row>
    <row r="13" spans="1:34" ht="20.25">
      <c r="A13" s="516"/>
      <c r="B13" s="519"/>
      <c r="C13" s="519"/>
      <c r="D13" s="519"/>
      <c r="E13" s="522"/>
      <c r="F13" s="519"/>
      <c r="G13" s="522"/>
      <c r="H13" s="519"/>
      <c r="I13" s="522"/>
      <c r="J13" s="519"/>
      <c r="K13" s="522"/>
      <c r="L13" s="531"/>
      <c r="M13" s="525"/>
      <c r="N13" s="531"/>
      <c r="O13" s="531"/>
      <c r="P13" s="525"/>
      <c r="Q13" s="534"/>
      <c r="R13" s="525"/>
      <c r="S13" s="48" t="s">
        <v>117</v>
      </c>
      <c r="T13" s="59">
        <v>5</v>
      </c>
      <c r="U13" s="48">
        <v>1</v>
      </c>
      <c r="V13" s="59">
        <f>U13*T13</f>
        <v>5</v>
      </c>
      <c r="W13" s="528"/>
      <c r="Y13" s="43"/>
      <c r="AC13" s="43" t="e">
        <f>(Y10*100)/AC10</f>
        <v>#DIV/0!</v>
      </c>
      <c r="AF13" s="61">
        <f>Y13*105.7%</f>
        <v>0</v>
      </c>
      <c r="AG13" s="61">
        <f>AF13*105.3%</f>
        <v>0</v>
      </c>
      <c r="AH13" s="61">
        <f>AG13*105.3%</f>
        <v>0</v>
      </c>
    </row>
    <row r="14" spans="1:34" ht="22.5" customHeight="1">
      <c r="A14" s="47"/>
      <c r="B14" s="502" t="s">
        <v>8</v>
      </c>
      <c r="C14" s="503"/>
      <c r="D14" s="48"/>
      <c r="E14" s="48"/>
      <c r="F14" s="48"/>
      <c r="G14" s="49">
        <f>SUM(G10:G12)</f>
        <v>1</v>
      </c>
      <c r="H14" s="49"/>
      <c r="I14" s="49"/>
      <c r="J14" s="49">
        <f>J10</f>
        <v>4440</v>
      </c>
      <c r="K14" s="49">
        <f>K10</f>
        <v>216.26</v>
      </c>
      <c r="L14" s="49">
        <f>SUM(L10:L12)</f>
        <v>216.26</v>
      </c>
      <c r="M14" s="50">
        <f>SUM(M10:M12)</f>
        <v>64.878</v>
      </c>
      <c r="N14" s="50">
        <f>SUM(N10:N12)</f>
        <v>179.5</v>
      </c>
      <c r="O14" s="50">
        <f>SUM(O10:O12)</f>
        <v>43.25</v>
      </c>
      <c r="P14" s="50">
        <f>SUM(P10:P12)</f>
        <v>503.88799999999998</v>
      </c>
      <c r="Q14" s="49">
        <f>SUM(Q10:Q10)</f>
        <v>152.16999999999999</v>
      </c>
      <c r="R14" s="50">
        <f>SUM(R10:R13)</f>
        <v>656.05799999999999</v>
      </c>
      <c r="S14" s="49"/>
      <c r="T14" s="49"/>
      <c r="U14" s="49"/>
      <c r="V14" s="49">
        <f>SUM(V10:V13)</f>
        <v>654.46</v>
      </c>
      <c r="W14" s="64">
        <f>SUM(W10:W12)</f>
        <v>1310.518</v>
      </c>
      <c r="X14">
        <v>340</v>
      </c>
      <c r="Y14" s="43">
        <f>V10+V12+V11</f>
        <v>649.46</v>
      </c>
      <c r="AC14" s="43" t="e">
        <f>AD11+AC13</f>
        <v>#DIV/0!</v>
      </c>
      <c r="AF14" s="61">
        <f>Y14*105.7%</f>
        <v>686.47922000000005</v>
      </c>
      <c r="AG14" s="61">
        <f>AF14*105.3%</f>
        <v>722.86261866000007</v>
      </c>
      <c r="AH14" s="61">
        <f>AG14*105.3%</f>
        <v>761.17433744898005</v>
      </c>
    </row>
    <row r="15" spans="1:34">
      <c r="X15">
        <v>221</v>
      </c>
      <c r="Y15">
        <f>V13</f>
        <v>5</v>
      </c>
      <c r="AF15" s="61">
        <f>Y15*105.7%</f>
        <v>5.2850000000000001</v>
      </c>
      <c r="AG15" s="61">
        <f>AF15*105.3%</f>
        <v>5.565105</v>
      </c>
      <c r="AH15" s="61">
        <f>AG15*105.3%</f>
        <v>5.8600555649999997</v>
      </c>
    </row>
    <row r="16" spans="1:34">
      <c r="B16" s="65"/>
      <c r="C16" s="65"/>
      <c r="D16" s="65"/>
      <c r="E16" s="65"/>
      <c r="F16" s="65"/>
      <c r="X16" s="51"/>
      <c r="Y16" s="43">
        <f>Y10+Y11+Y13+Y14+Y15</f>
        <v>1310.518</v>
      </c>
      <c r="AF16" s="61">
        <f>AF15+AF14+AF13+AF11+AF10</f>
        <v>1385.2175259999999</v>
      </c>
      <c r="AG16" s="61">
        <f>AG15+AG14+AG13+AG11+AG10</f>
        <v>1458.6340548779999</v>
      </c>
      <c r="AH16" s="61">
        <f>AH15+AH14+AH13+AH11+AH10</f>
        <v>1535.9416597865338</v>
      </c>
    </row>
    <row r="17" spans="2:6">
      <c r="B17" s="65"/>
      <c r="C17" s="65"/>
      <c r="D17" s="65"/>
      <c r="E17" s="65"/>
      <c r="F17" s="65"/>
    </row>
  </sheetData>
  <mergeCells count="48">
    <mergeCell ref="R10:R13"/>
    <mergeCell ref="W10:W13"/>
    <mergeCell ref="B14:C14"/>
    <mergeCell ref="L10:L13"/>
    <mergeCell ref="M10:M13"/>
    <mergeCell ref="N10:N13"/>
    <mergeCell ref="O10:O13"/>
    <mergeCell ref="P10:P13"/>
    <mergeCell ref="Q10:Q13"/>
    <mergeCell ref="F10:F13"/>
    <mergeCell ref="G10:G13"/>
    <mergeCell ref="H10:H13"/>
    <mergeCell ref="I10:I13"/>
    <mergeCell ref="J10:J13"/>
    <mergeCell ref="K10:K13"/>
    <mergeCell ref="A10:A13"/>
    <mergeCell ref="B10:B13"/>
    <mergeCell ref="C10:C13"/>
    <mergeCell ref="D10:D13"/>
    <mergeCell ref="E10:E13"/>
    <mergeCell ref="F8:F9"/>
    <mergeCell ref="G8:H8"/>
    <mergeCell ref="I8:I9"/>
    <mergeCell ref="J8:J9"/>
    <mergeCell ref="K8:K9"/>
    <mergeCell ref="A8:A9"/>
    <mergeCell ref="B8:B9"/>
    <mergeCell ref="C8:C9"/>
    <mergeCell ref="D8:D9"/>
    <mergeCell ref="E8:E9"/>
    <mergeCell ref="S1:W1"/>
    <mergeCell ref="H2:W2"/>
    <mergeCell ref="H3:W3"/>
    <mergeCell ref="R6:W6"/>
    <mergeCell ref="M8:O8"/>
    <mergeCell ref="L8:L9"/>
    <mergeCell ref="P8:P9"/>
    <mergeCell ref="Q8:Q9"/>
    <mergeCell ref="R8:R9"/>
    <mergeCell ref="S8:V8"/>
    <mergeCell ref="W8:W9"/>
    <mergeCell ref="A6:B6"/>
    <mergeCell ref="C6:G6"/>
    <mergeCell ref="H4:W5"/>
    <mergeCell ref="A2:G2"/>
    <mergeCell ref="A3:B5"/>
    <mergeCell ref="C3:G3"/>
    <mergeCell ref="C4:G5"/>
  </mergeCells>
  <pageMargins left="0.27559055118110237" right="0.35433070866141736" top="0.74803149606299213" bottom="0.74803149606299213" header="0.31496062992125984" footer="0.31496062992125984"/>
  <pageSetup paperSize="8" scale="5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H18"/>
  <sheetViews>
    <sheetView view="pageBreakPreview" zoomScale="60" zoomScaleNormal="82" workbookViewId="0">
      <selection activeCell="H2" sqref="H2:W2"/>
    </sheetView>
  </sheetViews>
  <sheetFormatPr defaultRowHeight="15"/>
  <cols>
    <col min="1" max="1" width="6.7109375" customWidth="1"/>
    <col min="2" max="2" width="26" customWidth="1"/>
    <col min="3" max="3" width="6" customWidth="1"/>
    <col min="4" max="4" width="7.7109375" customWidth="1"/>
    <col min="5" max="5" width="7.42578125" customWidth="1"/>
    <col min="6" max="6" width="19.140625" customWidth="1"/>
    <col min="7" max="7" width="7.5703125" customWidth="1"/>
    <col min="8" max="8" width="12.28515625" customWidth="1"/>
    <col min="9" max="9" width="7.5703125" customWidth="1"/>
    <col min="10" max="10" width="8.7109375" customWidth="1"/>
    <col min="11" max="11" width="11.28515625" customWidth="1"/>
    <col min="12" max="12" width="12" customWidth="1"/>
    <col min="13" max="13" width="13.42578125" customWidth="1"/>
    <col min="14" max="14" width="17.5703125" customWidth="1"/>
    <col min="15" max="15" width="9.28515625" customWidth="1"/>
    <col min="16" max="16" width="11.7109375" customWidth="1"/>
    <col min="17" max="17" width="14.42578125" customWidth="1"/>
    <col min="18" max="18" width="15.42578125" customWidth="1"/>
    <col min="19" max="19" width="16.5703125" customWidth="1"/>
    <col min="20" max="20" width="8.7109375" customWidth="1"/>
    <col min="21" max="21" width="7.7109375" customWidth="1"/>
    <col min="22" max="22" width="9.5703125" customWidth="1"/>
    <col min="23" max="23" width="12.5703125" customWidth="1"/>
    <col min="25" max="25" width="14.140625" customWidth="1"/>
    <col min="32" max="34" width="10.85546875" bestFit="1" customWidth="1"/>
    <col min="257" max="257" width="6.7109375" customWidth="1"/>
    <col min="258" max="258" width="30.28515625" customWidth="1"/>
    <col min="259" max="259" width="6" customWidth="1"/>
    <col min="260" max="260" width="7.7109375" customWidth="1"/>
    <col min="261" max="261" width="7.42578125" customWidth="1"/>
    <col min="262" max="262" width="19.140625" customWidth="1"/>
    <col min="263" max="263" width="7.5703125" customWidth="1"/>
    <col min="264" max="264" width="12.28515625" customWidth="1"/>
    <col min="265" max="265" width="7.5703125" customWidth="1"/>
    <col min="266" max="266" width="8.7109375" customWidth="1"/>
    <col min="267" max="267" width="11.28515625" customWidth="1"/>
    <col min="268" max="268" width="12" customWidth="1"/>
    <col min="269" max="269" width="13.42578125" customWidth="1"/>
    <col min="270" max="270" width="17.5703125" customWidth="1"/>
    <col min="271" max="271" width="9.28515625" customWidth="1"/>
    <col min="272" max="272" width="11.7109375" customWidth="1"/>
    <col min="273" max="273" width="14.42578125" customWidth="1"/>
    <col min="274" max="274" width="15.42578125" customWidth="1"/>
    <col min="275" max="275" width="16.5703125" customWidth="1"/>
    <col min="276" max="276" width="8.7109375" customWidth="1"/>
    <col min="277" max="277" width="7.7109375" customWidth="1"/>
    <col min="278" max="278" width="9.5703125" customWidth="1"/>
    <col min="279" max="279" width="12.5703125" customWidth="1"/>
    <col min="281" max="281" width="14.140625" customWidth="1"/>
    <col min="288" max="290" width="10.85546875" bestFit="1" customWidth="1"/>
    <col min="513" max="513" width="6.7109375" customWidth="1"/>
    <col min="514" max="514" width="30.28515625" customWidth="1"/>
    <col min="515" max="515" width="6" customWidth="1"/>
    <col min="516" max="516" width="7.7109375" customWidth="1"/>
    <col min="517" max="517" width="7.42578125" customWidth="1"/>
    <col min="518" max="518" width="19.140625" customWidth="1"/>
    <col min="519" max="519" width="7.5703125" customWidth="1"/>
    <col min="520" max="520" width="12.28515625" customWidth="1"/>
    <col min="521" max="521" width="7.5703125" customWidth="1"/>
    <col min="522" max="522" width="8.7109375" customWidth="1"/>
    <col min="523" max="523" width="11.28515625" customWidth="1"/>
    <col min="524" max="524" width="12" customWidth="1"/>
    <col min="525" max="525" width="13.42578125" customWidth="1"/>
    <col min="526" max="526" width="17.5703125" customWidth="1"/>
    <col min="527" max="527" width="9.28515625" customWidth="1"/>
    <col min="528" max="528" width="11.7109375" customWidth="1"/>
    <col min="529" max="529" width="14.42578125" customWidth="1"/>
    <col min="530" max="530" width="15.42578125" customWidth="1"/>
    <col min="531" max="531" width="16.5703125" customWidth="1"/>
    <col min="532" max="532" width="8.7109375" customWidth="1"/>
    <col min="533" max="533" width="7.7109375" customWidth="1"/>
    <col min="534" max="534" width="9.5703125" customWidth="1"/>
    <col min="535" max="535" width="12.5703125" customWidth="1"/>
    <col min="537" max="537" width="14.140625" customWidth="1"/>
    <col min="544" max="546" width="10.85546875" bestFit="1" customWidth="1"/>
    <col min="769" max="769" width="6.7109375" customWidth="1"/>
    <col min="770" max="770" width="30.28515625" customWidth="1"/>
    <col min="771" max="771" width="6" customWidth="1"/>
    <col min="772" max="772" width="7.7109375" customWidth="1"/>
    <col min="773" max="773" width="7.42578125" customWidth="1"/>
    <col min="774" max="774" width="19.140625" customWidth="1"/>
    <col min="775" max="775" width="7.5703125" customWidth="1"/>
    <col min="776" max="776" width="12.28515625" customWidth="1"/>
    <col min="777" max="777" width="7.5703125" customWidth="1"/>
    <col min="778" max="778" width="8.7109375" customWidth="1"/>
    <col min="779" max="779" width="11.28515625" customWidth="1"/>
    <col min="780" max="780" width="12" customWidth="1"/>
    <col min="781" max="781" width="13.42578125" customWidth="1"/>
    <col min="782" max="782" width="17.5703125" customWidth="1"/>
    <col min="783" max="783" width="9.28515625" customWidth="1"/>
    <col min="784" max="784" width="11.7109375" customWidth="1"/>
    <col min="785" max="785" width="14.42578125" customWidth="1"/>
    <col min="786" max="786" width="15.42578125" customWidth="1"/>
    <col min="787" max="787" width="16.5703125" customWidth="1"/>
    <col min="788" max="788" width="8.7109375" customWidth="1"/>
    <col min="789" max="789" width="7.7109375" customWidth="1"/>
    <col min="790" max="790" width="9.5703125" customWidth="1"/>
    <col min="791" max="791" width="12.5703125" customWidth="1"/>
    <col min="793" max="793" width="14.140625" customWidth="1"/>
    <col min="800" max="802" width="10.85546875" bestFit="1" customWidth="1"/>
    <col min="1025" max="1025" width="6.7109375" customWidth="1"/>
    <col min="1026" max="1026" width="30.28515625" customWidth="1"/>
    <col min="1027" max="1027" width="6" customWidth="1"/>
    <col min="1028" max="1028" width="7.7109375" customWidth="1"/>
    <col min="1029" max="1029" width="7.42578125" customWidth="1"/>
    <col min="1030" max="1030" width="19.140625" customWidth="1"/>
    <col min="1031" max="1031" width="7.5703125" customWidth="1"/>
    <col min="1032" max="1032" width="12.28515625" customWidth="1"/>
    <col min="1033" max="1033" width="7.5703125" customWidth="1"/>
    <col min="1034" max="1034" width="8.7109375" customWidth="1"/>
    <col min="1035" max="1035" width="11.28515625" customWidth="1"/>
    <col min="1036" max="1036" width="12" customWidth="1"/>
    <col min="1037" max="1037" width="13.42578125" customWidth="1"/>
    <col min="1038" max="1038" width="17.5703125" customWidth="1"/>
    <col min="1039" max="1039" width="9.28515625" customWidth="1"/>
    <col min="1040" max="1040" width="11.7109375" customWidth="1"/>
    <col min="1041" max="1041" width="14.42578125" customWidth="1"/>
    <col min="1042" max="1042" width="15.42578125" customWidth="1"/>
    <col min="1043" max="1043" width="16.5703125" customWidth="1"/>
    <col min="1044" max="1044" width="8.7109375" customWidth="1"/>
    <col min="1045" max="1045" width="7.7109375" customWidth="1"/>
    <col min="1046" max="1046" width="9.5703125" customWidth="1"/>
    <col min="1047" max="1047" width="12.5703125" customWidth="1"/>
    <col min="1049" max="1049" width="14.140625" customWidth="1"/>
    <col min="1056" max="1058" width="10.85546875" bestFit="1" customWidth="1"/>
    <col min="1281" max="1281" width="6.7109375" customWidth="1"/>
    <col min="1282" max="1282" width="30.28515625" customWidth="1"/>
    <col min="1283" max="1283" width="6" customWidth="1"/>
    <col min="1284" max="1284" width="7.7109375" customWidth="1"/>
    <col min="1285" max="1285" width="7.42578125" customWidth="1"/>
    <col min="1286" max="1286" width="19.140625" customWidth="1"/>
    <col min="1287" max="1287" width="7.5703125" customWidth="1"/>
    <col min="1288" max="1288" width="12.28515625" customWidth="1"/>
    <col min="1289" max="1289" width="7.5703125" customWidth="1"/>
    <col min="1290" max="1290" width="8.7109375" customWidth="1"/>
    <col min="1291" max="1291" width="11.28515625" customWidth="1"/>
    <col min="1292" max="1292" width="12" customWidth="1"/>
    <col min="1293" max="1293" width="13.42578125" customWidth="1"/>
    <col min="1294" max="1294" width="17.5703125" customWidth="1"/>
    <col min="1295" max="1295" width="9.28515625" customWidth="1"/>
    <col min="1296" max="1296" width="11.7109375" customWidth="1"/>
    <col min="1297" max="1297" width="14.42578125" customWidth="1"/>
    <col min="1298" max="1298" width="15.42578125" customWidth="1"/>
    <col min="1299" max="1299" width="16.5703125" customWidth="1"/>
    <col min="1300" max="1300" width="8.7109375" customWidth="1"/>
    <col min="1301" max="1301" width="7.7109375" customWidth="1"/>
    <col min="1302" max="1302" width="9.5703125" customWidth="1"/>
    <col min="1303" max="1303" width="12.5703125" customWidth="1"/>
    <col min="1305" max="1305" width="14.140625" customWidth="1"/>
    <col min="1312" max="1314" width="10.85546875" bestFit="1" customWidth="1"/>
    <col min="1537" max="1537" width="6.7109375" customWidth="1"/>
    <col min="1538" max="1538" width="30.28515625" customWidth="1"/>
    <col min="1539" max="1539" width="6" customWidth="1"/>
    <col min="1540" max="1540" width="7.7109375" customWidth="1"/>
    <col min="1541" max="1541" width="7.42578125" customWidth="1"/>
    <col min="1542" max="1542" width="19.140625" customWidth="1"/>
    <col min="1543" max="1543" width="7.5703125" customWidth="1"/>
    <col min="1544" max="1544" width="12.28515625" customWidth="1"/>
    <col min="1545" max="1545" width="7.5703125" customWidth="1"/>
    <col min="1546" max="1546" width="8.7109375" customWidth="1"/>
    <col min="1547" max="1547" width="11.28515625" customWidth="1"/>
    <col min="1548" max="1548" width="12" customWidth="1"/>
    <col min="1549" max="1549" width="13.42578125" customWidth="1"/>
    <col min="1550" max="1550" width="17.5703125" customWidth="1"/>
    <col min="1551" max="1551" width="9.28515625" customWidth="1"/>
    <col min="1552" max="1552" width="11.7109375" customWidth="1"/>
    <col min="1553" max="1553" width="14.42578125" customWidth="1"/>
    <col min="1554" max="1554" width="15.42578125" customWidth="1"/>
    <col min="1555" max="1555" width="16.5703125" customWidth="1"/>
    <col min="1556" max="1556" width="8.7109375" customWidth="1"/>
    <col min="1557" max="1557" width="7.7109375" customWidth="1"/>
    <col min="1558" max="1558" width="9.5703125" customWidth="1"/>
    <col min="1559" max="1559" width="12.5703125" customWidth="1"/>
    <col min="1561" max="1561" width="14.140625" customWidth="1"/>
    <col min="1568" max="1570" width="10.85546875" bestFit="1" customWidth="1"/>
    <col min="1793" max="1793" width="6.7109375" customWidth="1"/>
    <col min="1794" max="1794" width="30.28515625" customWidth="1"/>
    <col min="1795" max="1795" width="6" customWidth="1"/>
    <col min="1796" max="1796" width="7.7109375" customWidth="1"/>
    <col min="1797" max="1797" width="7.42578125" customWidth="1"/>
    <col min="1798" max="1798" width="19.140625" customWidth="1"/>
    <col min="1799" max="1799" width="7.5703125" customWidth="1"/>
    <col min="1800" max="1800" width="12.28515625" customWidth="1"/>
    <col min="1801" max="1801" width="7.5703125" customWidth="1"/>
    <col min="1802" max="1802" width="8.7109375" customWidth="1"/>
    <col min="1803" max="1803" width="11.28515625" customWidth="1"/>
    <col min="1804" max="1804" width="12" customWidth="1"/>
    <col min="1805" max="1805" width="13.42578125" customWidth="1"/>
    <col min="1806" max="1806" width="17.5703125" customWidth="1"/>
    <col min="1807" max="1807" width="9.28515625" customWidth="1"/>
    <col min="1808" max="1808" width="11.7109375" customWidth="1"/>
    <col min="1809" max="1809" width="14.42578125" customWidth="1"/>
    <col min="1810" max="1810" width="15.42578125" customWidth="1"/>
    <col min="1811" max="1811" width="16.5703125" customWidth="1"/>
    <col min="1812" max="1812" width="8.7109375" customWidth="1"/>
    <col min="1813" max="1813" width="7.7109375" customWidth="1"/>
    <col min="1814" max="1814" width="9.5703125" customWidth="1"/>
    <col min="1815" max="1815" width="12.5703125" customWidth="1"/>
    <col min="1817" max="1817" width="14.140625" customWidth="1"/>
    <col min="1824" max="1826" width="10.85546875" bestFit="1" customWidth="1"/>
    <col min="2049" max="2049" width="6.7109375" customWidth="1"/>
    <col min="2050" max="2050" width="30.28515625" customWidth="1"/>
    <col min="2051" max="2051" width="6" customWidth="1"/>
    <col min="2052" max="2052" width="7.7109375" customWidth="1"/>
    <col min="2053" max="2053" width="7.42578125" customWidth="1"/>
    <col min="2054" max="2054" width="19.140625" customWidth="1"/>
    <col min="2055" max="2055" width="7.5703125" customWidth="1"/>
    <col min="2056" max="2056" width="12.28515625" customWidth="1"/>
    <col min="2057" max="2057" width="7.5703125" customWidth="1"/>
    <col min="2058" max="2058" width="8.7109375" customWidth="1"/>
    <col min="2059" max="2059" width="11.28515625" customWidth="1"/>
    <col min="2060" max="2060" width="12" customWidth="1"/>
    <col min="2061" max="2061" width="13.42578125" customWidth="1"/>
    <col min="2062" max="2062" width="17.5703125" customWidth="1"/>
    <col min="2063" max="2063" width="9.28515625" customWidth="1"/>
    <col min="2064" max="2064" width="11.7109375" customWidth="1"/>
    <col min="2065" max="2065" width="14.42578125" customWidth="1"/>
    <col min="2066" max="2066" width="15.42578125" customWidth="1"/>
    <col min="2067" max="2067" width="16.5703125" customWidth="1"/>
    <col min="2068" max="2068" width="8.7109375" customWidth="1"/>
    <col min="2069" max="2069" width="7.7109375" customWidth="1"/>
    <col min="2070" max="2070" width="9.5703125" customWidth="1"/>
    <col min="2071" max="2071" width="12.5703125" customWidth="1"/>
    <col min="2073" max="2073" width="14.140625" customWidth="1"/>
    <col min="2080" max="2082" width="10.85546875" bestFit="1" customWidth="1"/>
    <col min="2305" max="2305" width="6.7109375" customWidth="1"/>
    <col min="2306" max="2306" width="30.28515625" customWidth="1"/>
    <col min="2307" max="2307" width="6" customWidth="1"/>
    <col min="2308" max="2308" width="7.7109375" customWidth="1"/>
    <col min="2309" max="2309" width="7.42578125" customWidth="1"/>
    <col min="2310" max="2310" width="19.140625" customWidth="1"/>
    <col min="2311" max="2311" width="7.5703125" customWidth="1"/>
    <col min="2312" max="2312" width="12.28515625" customWidth="1"/>
    <col min="2313" max="2313" width="7.5703125" customWidth="1"/>
    <col min="2314" max="2314" width="8.7109375" customWidth="1"/>
    <col min="2315" max="2315" width="11.28515625" customWidth="1"/>
    <col min="2316" max="2316" width="12" customWidth="1"/>
    <col min="2317" max="2317" width="13.42578125" customWidth="1"/>
    <col min="2318" max="2318" width="17.5703125" customWidth="1"/>
    <col min="2319" max="2319" width="9.28515625" customWidth="1"/>
    <col min="2320" max="2320" width="11.7109375" customWidth="1"/>
    <col min="2321" max="2321" width="14.42578125" customWidth="1"/>
    <col min="2322" max="2322" width="15.42578125" customWidth="1"/>
    <col min="2323" max="2323" width="16.5703125" customWidth="1"/>
    <col min="2324" max="2324" width="8.7109375" customWidth="1"/>
    <col min="2325" max="2325" width="7.7109375" customWidth="1"/>
    <col min="2326" max="2326" width="9.5703125" customWidth="1"/>
    <col min="2327" max="2327" width="12.5703125" customWidth="1"/>
    <col min="2329" max="2329" width="14.140625" customWidth="1"/>
    <col min="2336" max="2338" width="10.85546875" bestFit="1" customWidth="1"/>
    <col min="2561" max="2561" width="6.7109375" customWidth="1"/>
    <col min="2562" max="2562" width="30.28515625" customWidth="1"/>
    <col min="2563" max="2563" width="6" customWidth="1"/>
    <col min="2564" max="2564" width="7.7109375" customWidth="1"/>
    <col min="2565" max="2565" width="7.42578125" customWidth="1"/>
    <col min="2566" max="2566" width="19.140625" customWidth="1"/>
    <col min="2567" max="2567" width="7.5703125" customWidth="1"/>
    <col min="2568" max="2568" width="12.28515625" customWidth="1"/>
    <col min="2569" max="2569" width="7.5703125" customWidth="1"/>
    <col min="2570" max="2570" width="8.7109375" customWidth="1"/>
    <col min="2571" max="2571" width="11.28515625" customWidth="1"/>
    <col min="2572" max="2572" width="12" customWidth="1"/>
    <col min="2573" max="2573" width="13.42578125" customWidth="1"/>
    <col min="2574" max="2574" width="17.5703125" customWidth="1"/>
    <col min="2575" max="2575" width="9.28515625" customWidth="1"/>
    <col min="2576" max="2576" width="11.7109375" customWidth="1"/>
    <col min="2577" max="2577" width="14.42578125" customWidth="1"/>
    <col min="2578" max="2578" width="15.42578125" customWidth="1"/>
    <col min="2579" max="2579" width="16.5703125" customWidth="1"/>
    <col min="2580" max="2580" width="8.7109375" customWidth="1"/>
    <col min="2581" max="2581" width="7.7109375" customWidth="1"/>
    <col min="2582" max="2582" width="9.5703125" customWidth="1"/>
    <col min="2583" max="2583" width="12.5703125" customWidth="1"/>
    <col min="2585" max="2585" width="14.140625" customWidth="1"/>
    <col min="2592" max="2594" width="10.85546875" bestFit="1" customWidth="1"/>
    <col min="2817" max="2817" width="6.7109375" customWidth="1"/>
    <col min="2818" max="2818" width="30.28515625" customWidth="1"/>
    <col min="2819" max="2819" width="6" customWidth="1"/>
    <col min="2820" max="2820" width="7.7109375" customWidth="1"/>
    <col min="2821" max="2821" width="7.42578125" customWidth="1"/>
    <col min="2822" max="2822" width="19.140625" customWidth="1"/>
    <col min="2823" max="2823" width="7.5703125" customWidth="1"/>
    <col min="2824" max="2824" width="12.28515625" customWidth="1"/>
    <col min="2825" max="2825" width="7.5703125" customWidth="1"/>
    <col min="2826" max="2826" width="8.7109375" customWidth="1"/>
    <col min="2827" max="2827" width="11.28515625" customWidth="1"/>
    <col min="2828" max="2828" width="12" customWidth="1"/>
    <col min="2829" max="2829" width="13.42578125" customWidth="1"/>
    <col min="2830" max="2830" width="17.5703125" customWidth="1"/>
    <col min="2831" max="2831" width="9.28515625" customWidth="1"/>
    <col min="2832" max="2832" width="11.7109375" customWidth="1"/>
    <col min="2833" max="2833" width="14.42578125" customWidth="1"/>
    <col min="2834" max="2834" width="15.42578125" customWidth="1"/>
    <col min="2835" max="2835" width="16.5703125" customWidth="1"/>
    <col min="2836" max="2836" width="8.7109375" customWidth="1"/>
    <col min="2837" max="2837" width="7.7109375" customWidth="1"/>
    <col min="2838" max="2838" width="9.5703125" customWidth="1"/>
    <col min="2839" max="2839" width="12.5703125" customWidth="1"/>
    <col min="2841" max="2841" width="14.140625" customWidth="1"/>
    <col min="2848" max="2850" width="10.85546875" bestFit="1" customWidth="1"/>
    <col min="3073" max="3073" width="6.7109375" customWidth="1"/>
    <col min="3074" max="3074" width="30.28515625" customWidth="1"/>
    <col min="3075" max="3075" width="6" customWidth="1"/>
    <col min="3076" max="3076" width="7.7109375" customWidth="1"/>
    <col min="3077" max="3077" width="7.42578125" customWidth="1"/>
    <col min="3078" max="3078" width="19.140625" customWidth="1"/>
    <col min="3079" max="3079" width="7.5703125" customWidth="1"/>
    <col min="3080" max="3080" width="12.28515625" customWidth="1"/>
    <col min="3081" max="3081" width="7.5703125" customWidth="1"/>
    <col min="3082" max="3082" width="8.7109375" customWidth="1"/>
    <col min="3083" max="3083" width="11.28515625" customWidth="1"/>
    <col min="3084" max="3084" width="12" customWidth="1"/>
    <col min="3085" max="3085" width="13.42578125" customWidth="1"/>
    <col min="3086" max="3086" width="17.5703125" customWidth="1"/>
    <col min="3087" max="3087" width="9.28515625" customWidth="1"/>
    <col min="3088" max="3088" width="11.7109375" customWidth="1"/>
    <col min="3089" max="3089" width="14.42578125" customWidth="1"/>
    <col min="3090" max="3090" width="15.42578125" customWidth="1"/>
    <col min="3091" max="3091" width="16.5703125" customWidth="1"/>
    <col min="3092" max="3092" width="8.7109375" customWidth="1"/>
    <col min="3093" max="3093" width="7.7109375" customWidth="1"/>
    <col min="3094" max="3094" width="9.5703125" customWidth="1"/>
    <col min="3095" max="3095" width="12.5703125" customWidth="1"/>
    <col min="3097" max="3097" width="14.140625" customWidth="1"/>
    <col min="3104" max="3106" width="10.85546875" bestFit="1" customWidth="1"/>
    <col min="3329" max="3329" width="6.7109375" customWidth="1"/>
    <col min="3330" max="3330" width="30.28515625" customWidth="1"/>
    <col min="3331" max="3331" width="6" customWidth="1"/>
    <col min="3332" max="3332" width="7.7109375" customWidth="1"/>
    <col min="3333" max="3333" width="7.42578125" customWidth="1"/>
    <col min="3334" max="3334" width="19.140625" customWidth="1"/>
    <col min="3335" max="3335" width="7.5703125" customWidth="1"/>
    <col min="3336" max="3336" width="12.28515625" customWidth="1"/>
    <col min="3337" max="3337" width="7.5703125" customWidth="1"/>
    <col min="3338" max="3338" width="8.7109375" customWidth="1"/>
    <col min="3339" max="3339" width="11.28515625" customWidth="1"/>
    <col min="3340" max="3340" width="12" customWidth="1"/>
    <col min="3341" max="3341" width="13.42578125" customWidth="1"/>
    <col min="3342" max="3342" width="17.5703125" customWidth="1"/>
    <col min="3343" max="3343" width="9.28515625" customWidth="1"/>
    <col min="3344" max="3344" width="11.7109375" customWidth="1"/>
    <col min="3345" max="3345" width="14.42578125" customWidth="1"/>
    <col min="3346" max="3346" width="15.42578125" customWidth="1"/>
    <col min="3347" max="3347" width="16.5703125" customWidth="1"/>
    <col min="3348" max="3348" width="8.7109375" customWidth="1"/>
    <col min="3349" max="3349" width="7.7109375" customWidth="1"/>
    <col min="3350" max="3350" width="9.5703125" customWidth="1"/>
    <col min="3351" max="3351" width="12.5703125" customWidth="1"/>
    <col min="3353" max="3353" width="14.140625" customWidth="1"/>
    <col min="3360" max="3362" width="10.85546875" bestFit="1" customWidth="1"/>
    <col min="3585" max="3585" width="6.7109375" customWidth="1"/>
    <col min="3586" max="3586" width="30.28515625" customWidth="1"/>
    <col min="3587" max="3587" width="6" customWidth="1"/>
    <col min="3588" max="3588" width="7.7109375" customWidth="1"/>
    <col min="3589" max="3589" width="7.42578125" customWidth="1"/>
    <col min="3590" max="3590" width="19.140625" customWidth="1"/>
    <col min="3591" max="3591" width="7.5703125" customWidth="1"/>
    <col min="3592" max="3592" width="12.28515625" customWidth="1"/>
    <col min="3593" max="3593" width="7.5703125" customWidth="1"/>
    <col min="3594" max="3594" width="8.7109375" customWidth="1"/>
    <col min="3595" max="3595" width="11.28515625" customWidth="1"/>
    <col min="3596" max="3596" width="12" customWidth="1"/>
    <col min="3597" max="3597" width="13.42578125" customWidth="1"/>
    <col min="3598" max="3598" width="17.5703125" customWidth="1"/>
    <col min="3599" max="3599" width="9.28515625" customWidth="1"/>
    <col min="3600" max="3600" width="11.7109375" customWidth="1"/>
    <col min="3601" max="3601" width="14.42578125" customWidth="1"/>
    <col min="3602" max="3602" width="15.42578125" customWidth="1"/>
    <col min="3603" max="3603" width="16.5703125" customWidth="1"/>
    <col min="3604" max="3604" width="8.7109375" customWidth="1"/>
    <col min="3605" max="3605" width="7.7109375" customWidth="1"/>
    <col min="3606" max="3606" width="9.5703125" customWidth="1"/>
    <col min="3607" max="3607" width="12.5703125" customWidth="1"/>
    <col min="3609" max="3609" width="14.140625" customWidth="1"/>
    <col min="3616" max="3618" width="10.85546875" bestFit="1" customWidth="1"/>
    <col min="3841" max="3841" width="6.7109375" customWidth="1"/>
    <col min="3842" max="3842" width="30.28515625" customWidth="1"/>
    <col min="3843" max="3843" width="6" customWidth="1"/>
    <col min="3844" max="3844" width="7.7109375" customWidth="1"/>
    <col min="3845" max="3845" width="7.42578125" customWidth="1"/>
    <col min="3846" max="3846" width="19.140625" customWidth="1"/>
    <col min="3847" max="3847" width="7.5703125" customWidth="1"/>
    <col min="3848" max="3848" width="12.28515625" customWidth="1"/>
    <col min="3849" max="3849" width="7.5703125" customWidth="1"/>
    <col min="3850" max="3850" width="8.7109375" customWidth="1"/>
    <col min="3851" max="3851" width="11.28515625" customWidth="1"/>
    <col min="3852" max="3852" width="12" customWidth="1"/>
    <col min="3853" max="3853" width="13.42578125" customWidth="1"/>
    <col min="3854" max="3854" width="17.5703125" customWidth="1"/>
    <col min="3855" max="3855" width="9.28515625" customWidth="1"/>
    <col min="3856" max="3856" width="11.7109375" customWidth="1"/>
    <col min="3857" max="3857" width="14.42578125" customWidth="1"/>
    <col min="3858" max="3858" width="15.42578125" customWidth="1"/>
    <col min="3859" max="3859" width="16.5703125" customWidth="1"/>
    <col min="3860" max="3860" width="8.7109375" customWidth="1"/>
    <col min="3861" max="3861" width="7.7109375" customWidth="1"/>
    <col min="3862" max="3862" width="9.5703125" customWidth="1"/>
    <col min="3863" max="3863" width="12.5703125" customWidth="1"/>
    <col min="3865" max="3865" width="14.140625" customWidth="1"/>
    <col min="3872" max="3874" width="10.85546875" bestFit="1" customWidth="1"/>
    <col min="4097" max="4097" width="6.7109375" customWidth="1"/>
    <col min="4098" max="4098" width="30.28515625" customWidth="1"/>
    <col min="4099" max="4099" width="6" customWidth="1"/>
    <col min="4100" max="4100" width="7.7109375" customWidth="1"/>
    <col min="4101" max="4101" width="7.42578125" customWidth="1"/>
    <col min="4102" max="4102" width="19.140625" customWidth="1"/>
    <col min="4103" max="4103" width="7.5703125" customWidth="1"/>
    <col min="4104" max="4104" width="12.28515625" customWidth="1"/>
    <col min="4105" max="4105" width="7.5703125" customWidth="1"/>
    <col min="4106" max="4106" width="8.7109375" customWidth="1"/>
    <col min="4107" max="4107" width="11.28515625" customWidth="1"/>
    <col min="4108" max="4108" width="12" customWidth="1"/>
    <col min="4109" max="4109" width="13.42578125" customWidth="1"/>
    <col min="4110" max="4110" width="17.5703125" customWidth="1"/>
    <col min="4111" max="4111" width="9.28515625" customWidth="1"/>
    <col min="4112" max="4112" width="11.7109375" customWidth="1"/>
    <col min="4113" max="4113" width="14.42578125" customWidth="1"/>
    <col min="4114" max="4114" width="15.42578125" customWidth="1"/>
    <col min="4115" max="4115" width="16.5703125" customWidth="1"/>
    <col min="4116" max="4116" width="8.7109375" customWidth="1"/>
    <col min="4117" max="4117" width="7.7109375" customWidth="1"/>
    <col min="4118" max="4118" width="9.5703125" customWidth="1"/>
    <col min="4119" max="4119" width="12.5703125" customWidth="1"/>
    <col min="4121" max="4121" width="14.140625" customWidth="1"/>
    <col min="4128" max="4130" width="10.85546875" bestFit="1" customWidth="1"/>
    <col min="4353" max="4353" width="6.7109375" customWidth="1"/>
    <col min="4354" max="4354" width="30.28515625" customWidth="1"/>
    <col min="4355" max="4355" width="6" customWidth="1"/>
    <col min="4356" max="4356" width="7.7109375" customWidth="1"/>
    <col min="4357" max="4357" width="7.42578125" customWidth="1"/>
    <col min="4358" max="4358" width="19.140625" customWidth="1"/>
    <col min="4359" max="4359" width="7.5703125" customWidth="1"/>
    <col min="4360" max="4360" width="12.28515625" customWidth="1"/>
    <col min="4361" max="4361" width="7.5703125" customWidth="1"/>
    <col min="4362" max="4362" width="8.7109375" customWidth="1"/>
    <col min="4363" max="4363" width="11.28515625" customWidth="1"/>
    <col min="4364" max="4364" width="12" customWidth="1"/>
    <col min="4365" max="4365" width="13.42578125" customWidth="1"/>
    <col min="4366" max="4366" width="17.5703125" customWidth="1"/>
    <col min="4367" max="4367" width="9.28515625" customWidth="1"/>
    <col min="4368" max="4368" width="11.7109375" customWidth="1"/>
    <col min="4369" max="4369" width="14.42578125" customWidth="1"/>
    <col min="4370" max="4370" width="15.42578125" customWidth="1"/>
    <col min="4371" max="4371" width="16.5703125" customWidth="1"/>
    <col min="4372" max="4372" width="8.7109375" customWidth="1"/>
    <col min="4373" max="4373" width="7.7109375" customWidth="1"/>
    <col min="4374" max="4374" width="9.5703125" customWidth="1"/>
    <col min="4375" max="4375" width="12.5703125" customWidth="1"/>
    <col min="4377" max="4377" width="14.140625" customWidth="1"/>
    <col min="4384" max="4386" width="10.85546875" bestFit="1" customWidth="1"/>
    <col min="4609" max="4609" width="6.7109375" customWidth="1"/>
    <col min="4610" max="4610" width="30.28515625" customWidth="1"/>
    <col min="4611" max="4611" width="6" customWidth="1"/>
    <col min="4612" max="4612" width="7.7109375" customWidth="1"/>
    <col min="4613" max="4613" width="7.42578125" customWidth="1"/>
    <col min="4614" max="4614" width="19.140625" customWidth="1"/>
    <col min="4615" max="4615" width="7.5703125" customWidth="1"/>
    <col min="4616" max="4616" width="12.28515625" customWidth="1"/>
    <col min="4617" max="4617" width="7.5703125" customWidth="1"/>
    <col min="4618" max="4618" width="8.7109375" customWidth="1"/>
    <col min="4619" max="4619" width="11.28515625" customWidth="1"/>
    <col min="4620" max="4620" width="12" customWidth="1"/>
    <col min="4621" max="4621" width="13.42578125" customWidth="1"/>
    <col min="4622" max="4622" width="17.5703125" customWidth="1"/>
    <col min="4623" max="4623" width="9.28515625" customWidth="1"/>
    <col min="4624" max="4624" width="11.7109375" customWidth="1"/>
    <col min="4625" max="4625" width="14.42578125" customWidth="1"/>
    <col min="4626" max="4626" width="15.42578125" customWidth="1"/>
    <col min="4627" max="4627" width="16.5703125" customWidth="1"/>
    <col min="4628" max="4628" width="8.7109375" customWidth="1"/>
    <col min="4629" max="4629" width="7.7109375" customWidth="1"/>
    <col min="4630" max="4630" width="9.5703125" customWidth="1"/>
    <col min="4631" max="4631" width="12.5703125" customWidth="1"/>
    <col min="4633" max="4633" width="14.140625" customWidth="1"/>
    <col min="4640" max="4642" width="10.85546875" bestFit="1" customWidth="1"/>
    <col min="4865" max="4865" width="6.7109375" customWidth="1"/>
    <col min="4866" max="4866" width="30.28515625" customWidth="1"/>
    <col min="4867" max="4867" width="6" customWidth="1"/>
    <col min="4868" max="4868" width="7.7109375" customWidth="1"/>
    <col min="4869" max="4869" width="7.42578125" customWidth="1"/>
    <col min="4870" max="4870" width="19.140625" customWidth="1"/>
    <col min="4871" max="4871" width="7.5703125" customWidth="1"/>
    <col min="4872" max="4872" width="12.28515625" customWidth="1"/>
    <col min="4873" max="4873" width="7.5703125" customWidth="1"/>
    <col min="4874" max="4874" width="8.7109375" customWidth="1"/>
    <col min="4875" max="4875" width="11.28515625" customWidth="1"/>
    <col min="4876" max="4876" width="12" customWidth="1"/>
    <col min="4877" max="4877" width="13.42578125" customWidth="1"/>
    <col min="4878" max="4878" width="17.5703125" customWidth="1"/>
    <col min="4879" max="4879" width="9.28515625" customWidth="1"/>
    <col min="4880" max="4880" width="11.7109375" customWidth="1"/>
    <col min="4881" max="4881" width="14.42578125" customWidth="1"/>
    <col min="4882" max="4882" width="15.42578125" customWidth="1"/>
    <col min="4883" max="4883" width="16.5703125" customWidth="1"/>
    <col min="4884" max="4884" width="8.7109375" customWidth="1"/>
    <col min="4885" max="4885" width="7.7109375" customWidth="1"/>
    <col min="4886" max="4886" width="9.5703125" customWidth="1"/>
    <col min="4887" max="4887" width="12.5703125" customWidth="1"/>
    <col min="4889" max="4889" width="14.140625" customWidth="1"/>
    <col min="4896" max="4898" width="10.85546875" bestFit="1" customWidth="1"/>
    <col min="5121" max="5121" width="6.7109375" customWidth="1"/>
    <col min="5122" max="5122" width="30.28515625" customWidth="1"/>
    <col min="5123" max="5123" width="6" customWidth="1"/>
    <col min="5124" max="5124" width="7.7109375" customWidth="1"/>
    <col min="5125" max="5125" width="7.42578125" customWidth="1"/>
    <col min="5126" max="5126" width="19.140625" customWidth="1"/>
    <col min="5127" max="5127" width="7.5703125" customWidth="1"/>
    <col min="5128" max="5128" width="12.28515625" customWidth="1"/>
    <col min="5129" max="5129" width="7.5703125" customWidth="1"/>
    <col min="5130" max="5130" width="8.7109375" customWidth="1"/>
    <col min="5131" max="5131" width="11.28515625" customWidth="1"/>
    <col min="5132" max="5132" width="12" customWidth="1"/>
    <col min="5133" max="5133" width="13.42578125" customWidth="1"/>
    <col min="5134" max="5134" width="17.5703125" customWidth="1"/>
    <col min="5135" max="5135" width="9.28515625" customWidth="1"/>
    <col min="5136" max="5136" width="11.7109375" customWidth="1"/>
    <col min="5137" max="5137" width="14.42578125" customWidth="1"/>
    <col min="5138" max="5138" width="15.42578125" customWidth="1"/>
    <col min="5139" max="5139" width="16.5703125" customWidth="1"/>
    <col min="5140" max="5140" width="8.7109375" customWidth="1"/>
    <col min="5141" max="5141" width="7.7109375" customWidth="1"/>
    <col min="5142" max="5142" width="9.5703125" customWidth="1"/>
    <col min="5143" max="5143" width="12.5703125" customWidth="1"/>
    <col min="5145" max="5145" width="14.140625" customWidth="1"/>
    <col min="5152" max="5154" width="10.85546875" bestFit="1" customWidth="1"/>
    <col min="5377" max="5377" width="6.7109375" customWidth="1"/>
    <col min="5378" max="5378" width="30.28515625" customWidth="1"/>
    <col min="5379" max="5379" width="6" customWidth="1"/>
    <col min="5380" max="5380" width="7.7109375" customWidth="1"/>
    <col min="5381" max="5381" width="7.42578125" customWidth="1"/>
    <col min="5382" max="5382" width="19.140625" customWidth="1"/>
    <col min="5383" max="5383" width="7.5703125" customWidth="1"/>
    <col min="5384" max="5384" width="12.28515625" customWidth="1"/>
    <col min="5385" max="5385" width="7.5703125" customWidth="1"/>
    <col min="5386" max="5386" width="8.7109375" customWidth="1"/>
    <col min="5387" max="5387" width="11.28515625" customWidth="1"/>
    <col min="5388" max="5388" width="12" customWidth="1"/>
    <col min="5389" max="5389" width="13.42578125" customWidth="1"/>
    <col min="5390" max="5390" width="17.5703125" customWidth="1"/>
    <col min="5391" max="5391" width="9.28515625" customWidth="1"/>
    <col min="5392" max="5392" width="11.7109375" customWidth="1"/>
    <col min="5393" max="5393" width="14.42578125" customWidth="1"/>
    <col min="5394" max="5394" width="15.42578125" customWidth="1"/>
    <col min="5395" max="5395" width="16.5703125" customWidth="1"/>
    <col min="5396" max="5396" width="8.7109375" customWidth="1"/>
    <col min="5397" max="5397" width="7.7109375" customWidth="1"/>
    <col min="5398" max="5398" width="9.5703125" customWidth="1"/>
    <col min="5399" max="5399" width="12.5703125" customWidth="1"/>
    <col min="5401" max="5401" width="14.140625" customWidth="1"/>
    <col min="5408" max="5410" width="10.85546875" bestFit="1" customWidth="1"/>
    <col min="5633" max="5633" width="6.7109375" customWidth="1"/>
    <col min="5634" max="5634" width="30.28515625" customWidth="1"/>
    <col min="5635" max="5635" width="6" customWidth="1"/>
    <col min="5636" max="5636" width="7.7109375" customWidth="1"/>
    <col min="5637" max="5637" width="7.42578125" customWidth="1"/>
    <col min="5638" max="5638" width="19.140625" customWidth="1"/>
    <col min="5639" max="5639" width="7.5703125" customWidth="1"/>
    <col min="5640" max="5640" width="12.28515625" customWidth="1"/>
    <col min="5641" max="5641" width="7.5703125" customWidth="1"/>
    <col min="5642" max="5642" width="8.7109375" customWidth="1"/>
    <col min="5643" max="5643" width="11.28515625" customWidth="1"/>
    <col min="5644" max="5644" width="12" customWidth="1"/>
    <col min="5645" max="5645" width="13.42578125" customWidth="1"/>
    <col min="5646" max="5646" width="17.5703125" customWidth="1"/>
    <col min="5647" max="5647" width="9.28515625" customWidth="1"/>
    <col min="5648" max="5648" width="11.7109375" customWidth="1"/>
    <col min="5649" max="5649" width="14.42578125" customWidth="1"/>
    <col min="5650" max="5650" width="15.42578125" customWidth="1"/>
    <col min="5651" max="5651" width="16.5703125" customWidth="1"/>
    <col min="5652" max="5652" width="8.7109375" customWidth="1"/>
    <col min="5653" max="5653" width="7.7109375" customWidth="1"/>
    <col min="5654" max="5654" width="9.5703125" customWidth="1"/>
    <col min="5655" max="5655" width="12.5703125" customWidth="1"/>
    <col min="5657" max="5657" width="14.140625" customWidth="1"/>
    <col min="5664" max="5666" width="10.85546875" bestFit="1" customWidth="1"/>
    <col min="5889" max="5889" width="6.7109375" customWidth="1"/>
    <col min="5890" max="5890" width="30.28515625" customWidth="1"/>
    <col min="5891" max="5891" width="6" customWidth="1"/>
    <col min="5892" max="5892" width="7.7109375" customWidth="1"/>
    <col min="5893" max="5893" width="7.42578125" customWidth="1"/>
    <col min="5894" max="5894" width="19.140625" customWidth="1"/>
    <col min="5895" max="5895" width="7.5703125" customWidth="1"/>
    <col min="5896" max="5896" width="12.28515625" customWidth="1"/>
    <col min="5897" max="5897" width="7.5703125" customWidth="1"/>
    <col min="5898" max="5898" width="8.7109375" customWidth="1"/>
    <col min="5899" max="5899" width="11.28515625" customWidth="1"/>
    <col min="5900" max="5900" width="12" customWidth="1"/>
    <col min="5901" max="5901" width="13.42578125" customWidth="1"/>
    <col min="5902" max="5902" width="17.5703125" customWidth="1"/>
    <col min="5903" max="5903" width="9.28515625" customWidth="1"/>
    <col min="5904" max="5904" width="11.7109375" customWidth="1"/>
    <col min="5905" max="5905" width="14.42578125" customWidth="1"/>
    <col min="5906" max="5906" width="15.42578125" customWidth="1"/>
    <col min="5907" max="5907" width="16.5703125" customWidth="1"/>
    <col min="5908" max="5908" width="8.7109375" customWidth="1"/>
    <col min="5909" max="5909" width="7.7109375" customWidth="1"/>
    <col min="5910" max="5910" width="9.5703125" customWidth="1"/>
    <col min="5911" max="5911" width="12.5703125" customWidth="1"/>
    <col min="5913" max="5913" width="14.140625" customWidth="1"/>
    <col min="5920" max="5922" width="10.85546875" bestFit="1" customWidth="1"/>
    <col min="6145" max="6145" width="6.7109375" customWidth="1"/>
    <col min="6146" max="6146" width="30.28515625" customWidth="1"/>
    <col min="6147" max="6147" width="6" customWidth="1"/>
    <col min="6148" max="6148" width="7.7109375" customWidth="1"/>
    <col min="6149" max="6149" width="7.42578125" customWidth="1"/>
    <col min="6150" max="6150" width="19.140625" customWidth="1"/>
    <col min="6151" max="6151" width="7.5703125" customWidth="1"/>
    <col min="6152" max="6152" width="12.28515625" customWidth="1"/>
    <col min="6153" max="6153" width="7.5703125" customWidth="1"/>
    <col min="6154" max="6154" width="8.7109375" customWidth="1"/>
    <col min="6155" max="6155" width="11.28515625" customWidth="1"/>
    <col min="6156" max="6156" width="12" customWidth="1"/>
    <col min="6157" max="6157" width="13.42578125" customWidth="1"/>
    <col min="6158" max="6158" width="17.5703125" customWidth="1"/>
    <col min="6159" max="6159" width="9.28515625" customWidth="1"/>
    <col min="6160" max="6160" width="11.7109375" customWidth="1"/>
    <col min="6161" max="6161" width="14.42578125" customWidth="1"/>
    <col min="6162" max="6162" width="15.42578125" customWidth="1"/>
    <col min="6163" max="6163" width="16.5703125" customWidth="1"/>
    <col min="6164" max="6164" width="8.7109375" customWidth="1"/>
    <col min="6165" max="6165" width="7.7109375" customWidth="1"/>
    <col min="6166" max="6166" width="9.5703125" customWidth="1"/>
    <col min="6167" max="6167" width="12.5703125" customWidth="1"/>
    <col min="6169" max="6169" width="14.140625" customWidth="1"/>
    <col min="6176" max="6178" width="10.85546875" bestFit="1" customWidth="1"/>
    <col min="6401" max="6401" width="6.7109375" customWidth="1"/>
    <col min="6402" max="6402" width="30.28515625" customWidth="1"/>
    <col min="6403" max="6403" width="6" customWidth="1"/>
    <col min="6404" max="6404" width="7.7109375" customWidth="1"/>
    <col min="6405" max="6405" width="7.42578125" customWidth="1"/>
    <col min="6406" max="6406" width="19.140625" customWidth="1"/>
    <col min="6407" max="6407" width="7.5703125" customWidth="1"/>
    <col min="6408" max="6408" width="12.28515625" customWidth="1"/>
    <col min="6409" max="6409" width="7.5703125" customWidth="1"/>
    <col min="6410" max="6410" width="8.7109375" customWidth="1"/>
    <col min="6411" max="6411" width="11.28515625" customWidth="1"/>
    <col min="6412" max="6412" width="12" customWidth="1"/>
    <col min="6413" max="6413" width="13.42578125" customWidth="1"/>
    <col min="6414" max="6414" width="17.5703125" customWidth="1"/>
    <col min="6415" max="6415" width="9.28515625" customWidth="1"/>
    <col min="6416" max="6416" width="11.7109375" customWidth="1"/>
    <col min="6417" max="6417" width="14.42578125" customWidth="1"/>
    <col min="6418" max="6418" width="15.42578125" customWidth="1"/>
    <col min="6419" max="6419" width="16.5703125" customWidth="1"/>
    <col min="6420" max="6420" width="8.7109375" customWidth="1"/>
    <col min="6421" max="6421" width="7.7109375" customWidth="1"/>
    <col min="6422" max="6422" width="9.5703125" customWidth="1"/>
    <col min="6423" max="6423" width="12.5703125" customWidth="1"/>
    <col min="6425" max="6425" width="14.140625" customWidth="1"/>
    <col min="6432" max="6434" width="10.85546875" bestFit="1" customWidth="1"/>
    <col min="6657" max="6657" width="6.7109375" customWidth="1"/>
    <col min="6658" max="6658" width="30.28515625" customWidth="1"/>
    <col min="6659" max="6659" width="6" customWidth="1"/>
    <col min="6660" max="6660" width="7.7109375" customWidth="1"/>
    <col min="6661" max="6661" width="7.42578125" customWidth="1"/>
    <col min="6662" max="6662" width="19.140625" customWidth="1"/>
    <col min="6663" max="6663" width="7.5703125" customWidth="1"/>
    <col min="6664" max="6664" width="12.28515625" customWidth="1"/>
    <col min="6665" max="6665" width="7.5703125" customWidth="1"/>
    <col min="6666" max="6666" width="8.7109375" customWidth="1"/>
    <col min="6667" max="6667" width="11.28515625" customWidth="1"/>
    <col min="6668" max="6668" width="12" customWidth="1"/>
    <col min="6669" max="6669" width="13.42578125" customWidth="1"/>
    <col min="6670" max="6670" width="17.5703125" customWidth="1"/>
    <col min="6671" max="6671" width="9.28515625" customWidth="1"/>
    <col min="6672" max="6672" width="11.7109375" customWidth="1"/>
    <col min="6673" max="6673" width="14.42578125" customWidth="1"/>
    <col min="6674" max="6674" width="15.42578125" customWidth="1"/>
    <col min="6675" max="6675" width="16.5703125" customWidth="1"/>
    <col min="6676" max="6676" width="8.7109375" customWidth="1"/>
    <col min="6677" max="6677" width="7.7109375" customWidth="1"/>
    <col min="6678" max="6678" width="9.5703125" customWidth="1"/>
    <col min="6679" max="6679" width="12.5703125" customWidth="1"/>
    <col min="6681" max="6681" width="14.140625" customWidth="1"/>
    <col min="6688" max="6690" width="10.85546875" bestFit="1" customWidth="1"/>
    <col min="6913" max="6913" width="6.7109375" customWidth="1"/>
    <col min="6914" max="6914" width="30.28515625" customWidth="1"/>
    <col min="6915" max="6915" width="6" customWidth="1"/>
    <col min="6916" max="6916" width="7.7109375" customWidth="1"/>
    <col min="6917" max="6917" width="7.42578125" customWidth="1"/>
    <col min="6918" max="6918" width="19.140625" customWidth="1"/>
    <col min="6919" max="6919" width="7.5703125" customWidth="1"/>
    <col min="6920" max="6920" width="12.28515625" customWidth="1"/>
    <col min="6921" max="6921" width="7.5703125" customWidth="1"/>
    <col min="6922" max="6922" width="8.7109375" customWidth="1"/>
    <col min="6923" max="6923" width="11.28515625" customWidth="1"/>
    <col min="6924" max="6924" width="12" customWidth="1"/>
    <col min="6925" max="6925" width="13.42578125" customWidth="1"/>
    <col min="6926" max="6926" width="17.5703125" customWidth="1"/>
    <col min="6927" max="6927" width="9.28515625" customWidth="1"/>
    <col min="6928" max="6928" width="11.7109375" customWidth="1"/>
    <col min="6929" max="6929" width="14.42578125" customWidth="1"/>
    <col min="6930" max="6930" width="15.42578125" customWidth="1"/>
    <col min="6931" max="6931" width="16.5703125" customWidth="1"/>
    <col min="6932" max="6932" width="8.7109375" customWidth="1"/>
    <col min="6933" max="6933" width="7.7109375" customWidth="1"/>
    <col min="6934" max="6934" width="9.5703125" customWidth="1"/>
    <col min="6935" max="6935" width="12.5703125" customWidth="1"/>
    <col min="6937" max="6937" width="14.140625" customWidth="1"/>
    <col min="6944" max="6946" width="10.85546875" bestFit="1" customWidth="1"/>
    <col min="7169" max="7169" width="6.7109375" customWidth="1"/>
    <col min="7170" max="7170" width="30.28515625" customWidth="1"/>
    <col min="7171" max="7171" width="6" customWidth="1"/>
    <col min="7172" max="7172" width="7.7109375" customWidth="1"/>
    <col min="7173" max="7173" width="7.42578125" customWidth="1"/>
    <col min="7174" max="7174" width="19.140625" customWidth="1"/>
    <col min="7175" max="7175" width="7.5703125" customWidth="1"/>
    <col min="7176" max="7176" width="12.28515625" customWidth="1"/>
    <col min="7177" max="7177" width="7.5703125" customWidth="1"/>
    <col min="7178" max="7178" width="8.7109375" customWidth="1"/>
    <col min="7179" max="7179" width="11.28515625" customWidth="1"/>
    <col min="7180" max="7180" width="12" customWidth="1"/>
    <col min="7181" max="7181" width="13.42578125" customWidth="1"/>
    <col min="7182" max="7182" width="17.5703125" customWidth="1"/>
    <col min="7183" max="7183" width="9.28515625" customWidth="1"/>
    <col min="7184" max="7184" width="11.7109375" customWidth="1"/>
    <col min="7185" max="7185" width="14.42578125" customWidth="1"/>
    <col min="7186" max="7186" width="15.42578125" customWidth="1"/>
    <col min="7187" max="7187" width="16.5703125" customWidth="1"/>
    <col min="7188" max="7188" width="8.7109375" customWidth="1"/>
    <col min="7189" max="7189" width="7.7109375" customWidth="1"/>
    <col min="7190" max="7190" width="9.5703125" customWidth="1"/>
    <col min="7191" max="7191" width="12.5703125" customWidth="1"/>
    <col min="7193" max="7193" width="14.140625" customWidth="1"/>
    <col min="7200" max="7202" width="10.85546875" bestFit="1" customWidth="1"/>
    <col min="7425" max="7425" width="6.7109375" customWidth="1"/>
    <col min="7426" max="7426" width="30.28515625" customWidth="1"/>
    <col min="7427" max="7427" width="6" customWidth="1"/>
    <col min="7428" max="7428" width="7.7109375" customWidth="1"/>
    <col min="7429" max="7429" width="7.42578125" customWidth="1"/>
    <col min="7430" max="7430" width="19.140625" customWidth="1"/>
    <col min="7431" max="7431" width="7.5703125" customWidth="1"/>
    <col min="7432" max="7432" width="12.28515625" customWidth="1"/>
    <col min="7433" max="7433" width="7.5703125" customWidth="1"/>
    <col min="7434" max="7434" width="8.7109375" customWidth="1"/>
    <col min="7435" max="7435" width="11.28515625" customWidth="1"/>
    <col min="7436" max="7436" width="12" customWidth="1"/>
    <col min="7437" max="7437" width="13.42578125" customWidth="1"/>
    <col min="7438" max="7438" width="17.5703125" customWidth="1"/>
    <col min="7439" max="7439" width="9.28515625" customWidth="1"/>
    <col min="7440" max="7440" width="11.7109375" customWidth="1"/>
    <col min="7441" max="7441" width="14.42578125" customWidth="1"/>
    <col min="7442" max="7442" width="15.42578125" customWidth="1"/>
    <col min="7443" max="7443" width="16.5703125" customWidth="1"/>
    <col min="7444" max="7444" width="8.7109375" customWidth="1"/>
    <col min="7445" max="7445" width="7.7109375" customWidth="1"/>
    <col min="7446" max="7446" width="9.5703125" customWidth="1"/>
    <col min="7447" max="7447" width="12.5703125" customWidth="1"/>
    <col min="7449" max="7449" width="14.140625" customWidth="1"/>
    <col min="7456" max="7458" width="10.85546875" bestFit="1" customWidth="1"/>
    <col min="7681" max="7681" width="6.7109375" customWidth="1"/>
    <col min="7682" max="7682" width="30.28515625" customWidth="1"/>
    <col min="7683" max="7683" width="6" customWidth="1"/>
    <col min="7684" max="7684" width="7.7109375" customWidth="1"/>
    <col min="7685" max="7685" width="7.42578125" customWidth="1"/>
    <col min="7686" max="7686" width="19.140625" customWidth="1"/>
    <col min="7687" max="7687" width="7.5703125" customWidth="1"/>
    <col min="7688" max="7688" width="12.28515625" customWidth="1"/>
    <col min="7689" max="7689" width="7.5703125" customWidth="1"/>
    <col min="7690" max="7690" width="8.7109375" customWidth="1"/>
    <col min="7691" max="7691" width="11.28515625" customWidth="1"/>
    <col min="7692" max="7692" width="12" customWidth="1"/>
    <col min="7693" max="7693" width="13.42578125" customWidth="1"/>
    <col min="7694" max="7694" width="17.5703125" customWidth="1"/>
    <col min="7695" max="7695" width="9.28515625" customWidth="1"/>
    <col min="7696" max="7696" width="11.7109375" customWidth="1"/>
    <col min="7697" max="7697" width="14.42578125" customWidth="1"/>
    <col min="7698" max="7698" width="15.42578125" customWidth="1"/>
    <col min="7699" max="7699" width="16.5703125" customWidth="1"/>
    <col min="7700" max="7700" width="8.7109375" customWidth="1"/>
    <col min="7701" max="7701" width="7.7109375" customWidth="1"/>
    <col min="7702" max="7702" width="9.5703125" customWidth="1"/>
    <col min="7703" max="7703" width="12.5703125" customWidth="1"/>
    <col min="7705" max="7705" width="14.140625" customWidth="1"/>
    <col min="7712" max="7714" width="10.85546875" bestFit="1" customWidth="1"/>
    <col min="7937" max="7937" width="6.7109375" customWidth="1"/>
    <col min="7938" max="7938" width="30.28515625" customWidth="1"/>
    <col min="7939" max="7939" width="6" customWidth="1"/>
    <col min="7940" max="7940" width="7.7109375" customWidth="1"/>
    <col min="7941" max="7941" width="7.42578125" customWidth="1"/>
    <col min="7942" max="7942" width="19.140625" customWidth="1"/>
    <col min="7943" max="7943" width="7.5703125" customWidth="1"/>
    <col min="7944" max="7944" width="12.28515625" customWidth="1"/>
    <col min="7945" max="7945" width="7.5703125" customWidth="1"/>
    <col min="7946" max="7946" width="8.7109375" customWidth="1"/>
    <col min="7947" max="7947" width="11.28515625" customWidth="1"/>
    <col min="7948" max="7948" width="12" customWidth="1"/>
    <col min="7949" max="7949" width="13.42578125" customWidth="1"/>
    <col min="7950" max="7950" width="17.5703125" customWidth="1"/>
    <col min="7951" max="7951" width="9.28515625" customWidth="1"/>
    <col min="7952" max="7952" width="11.7109375" customWidth="1"/>
    <col min="7953" max="7953" width="14.42578125" customWidth="1"/>
    <col min="7954" max="7954" width="15.42578125" customWidth="1"/>
    <col min="7955" max="7955" width="16.5703125" customWidth="1"/>
    <col min="7956" max="7956" width="8.7109375" customWidth="1"/>
    <col min="7957" max="7957" width="7.7109375" customWidth="1"/>
    <col min="7958" max="7958" width="9.5703125" customWidth="1"/>
    <col min="7959" max="7959" width="12.5703125" customWidth="1"/>
    <col min="7961" max="7961" width="14.140625" customWidth="1"/>
    <col min="7968" max="7970" width="10.85546875" bestFit="1" customWidth="1"/>
    <col min="8193" max="8193" width="6.7109375" customWidth="1"/>
    <col min="8194" max="8194" width="30.28515625" customWidth="1"/>
    <col min="8195" max="8195" width="6" customWidth="1"/>
    <col min="8196" max="8196" width="7.7109375" customWidth="1"/>
    <col min="8197" max="8197" width="7.42578125" customWidth="1"/>
    <col min="8198" max="8198" width="19.140625" customWidth="1"/>
    <col min="8199" max="8199" width="7.5703125" customWidth="1"/>
    <col min="8200" max="8200" width="12.28515625" customWidth="1"/>
    <col min="8201" max="8201" width="7.5703125" customWidth="1"/>
    <col min="8202" max="8202" width="8.7109375" customWidth="1"/>
    <col min="8203" max="8203" width="11.28515625" customWidth="1"/>
    <col min="8204" max="8204" width="12" customWidth="1"/>
    <col min="8205" max="8205" width="13.42578125" customWidth="1"/>
    <col min="8206" max="8206" width="17.5703125" customWidth="1"/>
    <col min="8207" max="8207" width="9.28515625" customWidth="1"/>
    <col min="8208" max="8208" width="11.7109375" customWidth="1"/>
    <col min="8209" max="8209" width="14.42578125" customWidth="1"/>
    <col min="8210" max="8210" width="15.42578125" customWidth="1"/>
    <col min="8211" max="8211" width="16.5703125" customWidth="1"/>
    <col min="8212" max="8212" width="8.7109375" customWidth="1"/>
    <col min="8213" max="8213" width="7.7109375" customWidth="1"/>
    <col min="8214" max="8214" width="9.5703125" customWidth="1"/>
    <col min="8215" max="8215" width="12.5703125" customWidth="1"/>
    <col min="8217" max="8217" width="14.140625" customWidth="1"/>
    <col min="8224" max="8226" width="10.85546875" bestFit="1" customWidth="1"/>
    <col min="8449" max="8449" width="6.7109375" customWidth="1"/>
    <col min="8450" max="8450" width="30.28515625" customWidth="1"/>
    <col min="8451" max="8451" width="6" customWidth="1"/>
    <col min="8452" max="8452" width="7.7109375" customWidth="1"/>
    <col min="8453" max="8453" width="7.42578125" customWidth="1"/>
    <col min="8454" max="8454" width="19.140625" customWidth="1"/>
    <col min="8455" max="8455" width="7.5703125" customWidth="1"/>
    <col min="8456" max="8456" width="12.28515625" customWidth="1"/>
    <col min="8457" max="8457" width="7.5703125" customWidth="1"/>
    <col min="8458" max="8458" width="8.7109375" customWidth="1"/>
    <col min="8459" max="8459" width="11.28515625" customWidth="1"/>
    <col min="8460" max="8460" width="12" customWidth="1"/>
    <col min="8461" max="8461" width="13.42578125" customWidth="1"/>
    <col min="8462" max="8462" width="17.5703125" customWidth="1"/>
    <col min="8463" max="8463" width="9.28515625" customWidth="1"/>
    <col min="8464" max="8464" width="11.7109375" customWidth="1"/>
    <col min="8465" max="8465" width="14.42578125" customWidth="1"/>
    <col min="8466" max="8466" width="15.42578125" customWidth="1"/>
    <col min="8467" max="8467" width="16.5703125" customWidth="1"/>
    <col min="8468" max="8468" width="8.7109375" customWidth="1"/>
    <col min="8469" max="8469" width="7.7109375" customWidth="1"/>
    <col min="8470" max="8470" width="9.5703125" customWidth="1"/>
    <col min="8471" max="8471" width="12.5703125" customWidth="1"/>
    <col min="8473" max="8473" width="14.140625" customWidth="1"/>
    <col min="8480" max="8482" width="10.85546875" bestFit="1" customWidth="1"/>
    <col min="8705" max="8705" width="6.7109375" customWidth="1"/>
    <col min="8706" max="8706" width="30.28515625" customWidth="1"/>
    <col min="8707" max="8707" width="6" customWidth="1"/>
    <col min="8708" max="8708" width="7.7109375" customWidth="1"/>
    <col min="8709" max="8709" width="7.42578125" customWidth="1"/>
    <col min="8710" max="8710" width="19.140625" customWidth="1"/>
    <col min="8711" max="8711" width="7.5703125" customWidth="1"/>
    <col min="8712" max="8712" width="12.28515625" customWidth="1"/>
    <col min="8713" max="8713" width="7.5703125" customWidth="1"/>
    <col min="8714" max="8714" width="8.7109375" customWidth="1"/>
    <col min="8715" max="8715" width="11.28515625" customWidth="1"/>
    <col min="8716" max="8716" width="12" customWidth="1"/>
    <col min="8717" max="8717" width="13.42578125" customWidth="1"/>
    <col min="8718" max="8718" width="17.5703125" customWidth="1"/>
    <col min="8719" max="8719" width="9.28515625" customWidth="1"/>
    <col min="8720" max="8720" width="11.7109375" customWidth="1"/>
    <col min="8721" max="8721" width="14.42578125" customWidth="1"/>
    <col min="8722" max="8722" width="15.42578125" customWidth="1"/>
    <col min="8723" max="8723" width="16.5703125" customWidth="1"/>
    <col min="8724" max="8724" width="8.7109375" customWidth="1"/>
    <col min="8725" max="8725" width="7.7109375" customWidth="1"/>
    <col min="8726" max="8726" width="9.5703125" customWidth="1"/>
    <col min="8727" max="8727" width="12.5703125" customWidth="1"/>
    <col min="8729" max="8729" width="14.140625" customWidth="1"/>
    <col min="8736" max="8738" width="10.85546875" bestFit="1" customWidth="1"/>
    <col min="8961" max="8961" width="6.7109375" customWidth="1"/>
    <col min="8962" max="8962" width="30.28515625" customWidth="1"/>
    <col min="8963" max="8963" width="6" customWidth="1"/>
    <col min="8964" max="8964" width="7.7109375" customWidth="1"/>
    <col min="8965" max="8965" width="7.42578125" customWidth="1"/>
    <col min="8966" max="8966" width="19.140625" customWidth="1"/>
    <col min="8967" max="8967" width="7.5703125" customWidth="1"/>
    <col min="8968" max="8968" width="12.28515625" customWidth="1"/>
    <col min="8969" max="8969" width="7.5703125" customWidth="1"/>
    <col min="8970" max="8970" width="8.7109375" customWidth="1"/>
    <col min="8971" max="8971" width="11.28515625" customWidth="1"/>
    <col min="8972" max="8972" width="12" customWidth="1"/>
    <col min="8973" max="8973" width="13.42578125" customWidth="1"/>
    <col min="8974" max="8974" width="17.5703125" customWidth="1"/>
    <col min="8975" max="8975" width="9.28515625" customWidth="1"/>
    <col min="8976" max="8976" width="11.7109375" customWidth="1"/>
    <col min="8977" max="8977" width="14.42578125" customWidth="1"/>
    <col min="8978" max="8978" width="15.42578125" customWidth="1"/>
    <col min="8979" max="8979" width="16.5703125" customWidth="1"/>
    <col min="8980" max="8980" width="8.7109375" customWidth="1"/>
    <col min="8981" max="8981" width="7.7109375" customWidth="1"/>
    <col min="8982" max="8982" width="9.5703125" customWidth="1"/>
    <col min="8983" max="8983" width="12.5703125" customWidth="1"/>
    <col min="8985" max="8985" width="14.140625" customWidth="1"/>
    <col min="8992" max="8994" width="10.85546875" bestFit="1" customWidth="1"/>
    <col min="9217" max="9217" width="6.7109375" customWidth="1"/>
    <col min="9218" max="9218" width="30.28515625" customWidth="1"/>
    <col min="9219" max="9219" width="6" customWidth="1"/>
    <col min="9220" max="9220" width="7.7109375" customWidth="1"/>
    <col min="9221" max="9221" width="7.42578125" customWidth="1"/>
    <col min="9222" max="9222" width="19.140625" customWidth="1"/>
    <col min="9223" max="9223" width="7.5703125" customWidth="1"/>
    <col min="9224" max="9224" width="12.28515625" customWidth="1"/>
    <col min="9225" max="9225" width="7.5703125" customWidth="1"/>
    <col min="9226" max="9226" width="8.7109375" customWidth="1"/>
    <col min="9227" max="9227" width="11.28515625" customWidth="1"/>
    <col min="9228" max="9228" width="12" customWidth="1"/>
    <col min="9229" max="9229" width="13.42578125" customWidth="1"/>
    <col min="9230" max="9230" width="17.5703125" customWidth="1"/>
    <col min="9231" max="9231" width="9.28515625" customWidth="1"/>
    <col min="9232" max="9232" width="11.7109375" customWidth="1"/>
    <col min="9233" max="9233" width="14.42578125" customWidth="1"/>
    <col min="9234" max="9234" width="15.42578125" customWidth="1"/>
    <col min="9235" max="9235" width="16.5703125" customWidth="1"/>
    <col min="9236" max="9236" width="8.7109375" customWidth="1"/>
    <col min="9237" max="9237" width="7.7109375" customWidth="1"/>
    <col min="9238" max="9238" width="9.5703125" customWidth="1"/>
    <col min="9239" max="9239" width="12.5703125" customWidth="1"/>
    <col min="9241" max="9241" width="14.140625" customWidth="1"/>
    <col min="9248" max="9250" width="10.85546875" bestFit="1" customWidth="1"/>
    <col min="9473" max="9473" width="6.7109375" customWidth="1"/>
    <col min="9474" max="9474" width="30.28515625" customWidth="1"/>
    <col min="9475" max="9475" width="6" customWidth="1"/>
    <col min="9476" max="9476" width="7.7109375" customWidth="1"/>
    <col min="9477" max="9477" width="7.42578125" customWidth="1"/>
    <col min="9478" max="9478" width="19.140625" customWidth="1"/>
    <col min="9479" max="9479" width="7.5703125" customWidth="1"/>
    <col min="9480" max="9480" width="12.28515625" customWidth="1"/>
    <col min="9481" max="9481" width="7.5703125" customWidth="1"/>
    <col min="9482" max="9482" width="8.7109375" customWidth="1"/>
    <col min="9483" max="9483" width="11.28515625" customWidth="1"/>
    <col min="9484" max="9484" width="12" customWidth="1"/>
    <col min="9485" max="9485" width="13.42578125" customWidth="1"/>
    <col min="9486" max="9486" width="17.5703125" customWidth="1"/>
    <col min="9487" max="9487" width="9.28515625" customWidth="1"/>
    <col min="9488" max="9488" width="11.7109375" customWidth="1"/>
    <col min="9489" max="9489" width="14.42578125" customWidth="1"/>
    <col min="9490" max="9490" width="15.42578125" customWidth="1"/>
    <col min="9491" max="9491" width="16.5703125" customWidth="1"/>
    <col min="9492" max="9492" width="8.7109375" customWidth="1"/>
    <col min="9493" max="9493" width="7.7109375" customWidth="1"/>
    <col min="9494" max="9494" width="9.5703125" customWidth="1"/>
    <col min="9495" max="9495" width="12.5703125" customWidth="1"/>
    <col min="9497" max="9497" width="14.140625" customWidth="1"/>
    <col min="9504" max="9506" width="10.85546875" bestFit="1" customWidth="1"/>
    <col min="9729" max="9729" width="6.7109375" customWidth="1"/>
    <col min="9730" max="9730" width="30.28515625" customWidth="1"/>
    <col min="9731" max="9731" width="6" customWidth="1"/>
    <col min="9732" max="9732" width="7.7109375" customWidth="1"/>
    <col min="9733" max="9733" width="7.42578125" customWidth="1"/>
    <col min="9734" max="9734" width="19.140625" customWidth="1"/>
    <col min="9735" max="9735" width="7.5703125" customWidth="1"/>
    <col min="9736" max="9736" width="12.28515625" customWidth="1"/>
    <col min="9737" max="9737" width="7.5703125" customWidth="1"/>
    <col min="9738" max="9738" width="8.7109375" customWidth="1"/>
    <col min="9739" max="9739" width="11.28515625" customWidth="1"/>
    <col min="9740" max="9740" width="12" customWidth="1"/>
    <col min="9741" max="9741" width="13.42578125" customWidth="1"/>
    <col min="9742" max="9742" width="17.5703125" customWidth="1"/>
    <col min="9743" max="9743" width="9.28515625" customWidth="1"/>
    <col min="9744" max="9744" width="11.7109375" customWidth="1"/>
    <col min="9745" max="9745" width="14.42578125" customWidth="1"/>
    <col min="9746" max="9746" width="15.42578125" customWidth="1"/>
    <col min="9747" max="9747" width="16.5703125" customWidth="1"/>
    <col min="9748" max="9748" width="8.7109375" customWidth="1"/>
    <col min="9749" max="9749" width="7.7109375" customWidth="1"/>
    <col min="9750" max="9750" width="9.5703125" customWidth="1"/>
    <col min="9751" max="9751" width="12.5703125" customWidth="1"/>
    <col min="9753" max="9753" width="14.140625" customWidth="1"/>
    <col min="9760" max="9762" width="10.85546875" bestFit="1" customWidth="1"/>
    <col min="9985" max="9985" width="6.7109375" customWidth="1"/>
    <col min="9986" max="9986" width="30.28515625" customWidth="1"/>
    <col min="9987" max="9987" width="6" customWidth="1"/>
    <col min="9988" max="9988" width="7.7109375" customWidth="1"/>
    <col min="9989" max="9989" width="7.42578125" customWidth="1"/>
    <col min="9990" max="9990" width="19.140625" customWidth="1"/>
    <col min="9991" max="9991" width="7.5703125" customWidth="1"/>
    <col min="9992" max="9992" width="12.28515625" customWidth="1"/>
    <col min="9993" max="9993" width="7.5703125" customWidth="1"/>
    <col min="9994" max="9994" width="8.7109375" customWidth="1"/>
    <col min="9995" max="9995" width="11.28515625" customWidth="1"/>
    <col min="9996" max="9996" width="12" customWidth="1"/>
    <col min="9997" max="9997" width="13.42578125" customWidth="1"/>
    <col min="9998" max="9998" width="17.5703125" customWidth="1"/>
    <col min="9999" max="9999" width="9.28515625" customWidth="1"/>
    <col min="10000" max="10000" width="11.7109375" customWidth="1"/>
    <col min="10001" max="10001" width="14.42578125" customWidth="1"/>
    <col min="10002" max="10002" width="15.42578125" customWidth="1"/>
    <col min="10003" max="10003" width="16.5703125" customWidth="1"/>
    <col min="10004" max="10004" width="8.7109375" customWidth="1"/>
    <col min="10005" max="10005" width="7.7109375" customWidth="1"/>
    <col min="10006" max="10006" width="9.5703125" customWidth="1"/>
    <col min="10007" max="10007" width="12.5703125" customWidth="1"/>
    <col min="10009" max="10009" width="14.140625" customWidth="1"/>
    <col min="10016" max="10018" width="10.85546875" bestFit="1" customWidth="1"/>
    <col min="10241" max="10241" width="6.7109375" customWidth="1"/>
    <col min="10242" max="10242" width="30.28515625" customWidth="1"/>
    <col min="10243" max="10243" width="6" customWidth="1"/>
    <col min="10244" max="10244" width="7.7109375" customWidth="1"/>
    <col min="10245" max="10245" width="7.42578125" customWidth="1"/>
    <col min="10246" max="10246" width="19.140625" customWidth="1"/>
    <col min="10247" max="10247" width="7.5703125" customWidth="1"/>
    <col min="10248" max="10248" width="12.28515625" customWidth="1"/>
    <col min="10249" max="10249" width="7.5703125" customWidth="1"/>
    <col min="10250" max="10250" width="8.7109375" customWidth="1"/>
    <col min="10251" max="10251" width="11.28515625" customWidth="1"/>
    <col min="10252" max="10252" width="12" customWidth="1"/>
    <col min="10253" max="10253" width="13.42578125" customWidth="1"/>
    <col min="10254" max="10254" width="17.5703125" customWidth="1"/>
    <col min="10255" max="10255" width="9.28515625" customWidth="1"/>
    <col min="10256" max="10256" width="11.7109375" customWidth="1"/>
    <col min="10257" max="10257" width="14.42578125" customWidth="1"/>
    <col min="10258" max="10258" width="15.42578125" customWidth="1"/>
    <col min="10259" max="10259" width="16.5703125" customWidth="1"/>
    <col min="10260" max="10260" width="8.7109375" customWidth="1"/>
    <col min="10261" max="10261" width="7.7109375" customWidth="1"/>
    <col min="10262" max="10262" width="9.5703125" customWidth="1"/>
    <col min="10263" max="10263" width="12.5703125" customWidth="1"/>
    <col min="10265" max="10265" width="14.140625" customWidth="1"/>
    <col min="10272" max="10274" width="10.85546875" bestFit="1" customWidth="1"/>
    <col min="10497" max="10497" width="6.7109375" customWidth="1"/>
    <col min="10498" max="10498" width="30.28515625" customWidth="1"/>
    <col min="10499" max="10499" width="6" customWidth="1"/>
    <col min="10500" max="10500" width="7.7109375" customWidth="1"/>
    <col min="10501" max="10501" width="7.42578125" customWidth="1"/>
    <col min="10502" max="10502" width="19.140625" customWidth="1"/>
    <col min="10503" max="10503" width="7.5703125" customWidth="1"/>
    <col min="10504" max="10504" width="12.28515625" customWidth="1"/>
    <col min="10505" max="10505" width="7.5703125" customWidth="1"/>
    <col min="10506" max="10506" width="8.7109375" customWidth="1"/>
    <col min="10507" max="10507" width="11.28515625" customWidth="1"/>
    <col min="10508" max="10508" width="12" customWidth="1"/>
    <col min="10509" max="10509" width="13.42578125" customWidth="1"/>
    <col min="10510" max="10510" width="17.5703125" customWidth="1"/>
    <col min="10511" max="10511" width="9.28515625" customWidth="1"/>
    <col min="10512" max="10512" width="11.7109375" customWidth="1"/>
    <col min="10513" max="10513" width="14.42578125" customWidth="1"/>
    <col min="10514" max="10514" width="15.42578125" customWidth="1"/>
    <col min="10515" max="10515" width="16.5703125" customWidth="1"/>
    <col min="10516" max="10516" width="8.7109375" customWidth="1"/>
    <col min="10517" max="10517" width="7.7109375" customWidth="1"/>
    <col min="10518" max="10518" width="9.5703125" customWidth="1"/>
    <col min="10519" max="10519" width="12.5703125" customWidth="1"/>
    <col min="10521" max="10521" width="14.140625" customWidth="1"/>
    <col min="10528" max="10530" width="10.85546875" bestFit="1" customWidth="1"/>
    <col min="10753" max="10753" width="6.7109375" customWidth="1"/>
    <col min="10754" max="10754" width="30.28515625" customWidth="1"/>
    <col min="10755" max="10755" width="6" customWidth="1"/>
    <col min="10756" max="10756" width="7.7109375" customWidth="1"/>
    <col min="10757" max="10757" width="7.42578125" customWidth="1"/>
    <col min="10758" max="10758" width="19.140625" customWidth="1"/>
    <col min="10759" max="10759" width="7.5703125" customWidth="1"/>
    <col min="10760" max="10760" width="12.28515625" customWidth="1"/>
    <col min="10761" max="10761" width="7.5703125" customWidth="1"/>
    <col min="10762" max="10762" width="8.7109375" customWidth="1"/>
    <col min="10763" max="10763" width="11.28515625" customWidth="1"/>
    <col min="10764" max="10764" width="12" customWidth="1"/>
    <col min="10765" max="10765" width="13.42578125" customWidth="1"/>
    <col min="10766" max="10766" width="17.5703125" customWidth="1"/>
    <col min="10767" max="10767" width="9.28515625" customWidth="1"/>
    <col min="10768" max="10768" width="11.7109375" customWidth="1"/>
    <col min="10769" max="10769" width="14.42578125" customWidth="1"/>
    <col min="10770" max="10770" width="15.42578125" customWidth="1"/>
    <col min="10771" max="10771" width="16.5703125" customWidth="1"/>
    <col min="10772" max="10772" width="8.7109375" customWidth="1"/>
    <col min="10773" max="10773" width="7.7109375" customWidth="1"/>
    <col min="10774" max="10774" width="9.5703125" customWidth="1"/>
    <col min="10775" max="10775" width="12.5703125" customWidth="1"/>
    <col min="10777" max="10777" width="14.140625" customWidth="1"/>
    <col min="10784" max="10786" width="10.85546875" bestFit="1" customWidth="1"/>
    <col min="11009" max="11009" width="6.7109375" customWidth="1"/>
    <col min="11010" max="11010" width="30.28515625" customWidth="1"/>
    <col min="11011" max="11011" width="6" customWidth="1"/>
    <col min="11012" max="11012" width="7.7109375" customWidth="1"/>
    <col min="11013" max="11013" width="7.42578125" customWidth="1"/>
    <col min="11014" max="11014" width="19.140625" customWidth="1"/>
    <col min="11015" max="11015" width="7.5703125" customWidth="1"/>
    <col min="11016" max="11016" width="12.28515625" customWidth="1"/>
    <col min="11017" max="11017" width="7.5703125" customWidth="1"/>
    <col min="11018" max="11018" width="8.7109375" customWidth="1"/>
    <col min="11019" max="11019" width="11.28515625" customWidth="1"/>
    <col min="11020" max="11020" width="12" customWidth="1"/>
    <col min="11021" max="11021" width="13.42578125" customWidth="1"/>
    <col min="11022" max="11022" width="17.5703125" customWidth="1"/>
    <col min="11023" max="11023" width="9.28515625" customWidth="1"/>
    <col min="11024" max="11024" width="11.7109375" customWidth="1"/>
    <col min="11025" max="11025" width="14.42578125" customWidth="1"/>
    <col min="11026" max="11026" width="15.42578125" customWidth="1"/>
    <col min="11027" max="11027" width="16.5703125" customWidth="1"/>
    <col min="11028" max="11028" width="8.7109375" customWidth="1"/>
    <col min="11029" max="11029" width="7.7109375" customWidth="1"/>
    <col min="11030" max="11030" width="9.5703125" customWidth="1"/>
    <col min="11031" max="11031" width="12.5703125" customWidth="1"/>
    <col min="11033" max="11033" width="14.140625" customWidth="1"/>
    <col min="11040" max="11042" width="10.85546875" bestFit="1" customWidth="1"/>
    <col min="11265" max="11265" width="6.7109375" customWidth="1"/>
    <col min="11266" max="11266" width="30.28515625" customWidth="1"/>
    <col min="11267" max="11267" width="6" customWidth="1"/>
    <col min="11268" max="11268" width="7.7109375" customWidth="1"/>
    <col min="11269" max="11269" width="7.42578125" customWidth="1"/>
    <col min="11270" max="11270" width="19.140625" customWidth="1"/>
    <col min="11271" max="11271" width="7.5703125" customWidth="1"/>
    <col min="11272" max="11272" width="12.28515625" customWidth="1"/>
    <col min="11273" max="11273" width="7.5703125" customWidth="1"/>
    <col min="11274" max="11274" width="8.7109375" customWidth="1"/>
    <col min="11275" max="11275" width="11.28515625" customWidth="1"/>
    <col min="11276" max="11276" width="12" customWidth="1"/>
    <col min="11277" max="11277" width="13.42578125" customWidth="1"/>
    <col min="11278" max="11278" width="17.5703125" customWidth="1"/>
    <col min="11279" max="11279" width="9.28515625" customWidth="1"/>
    <col min="11280" max="11280" width="11.7109375" customWidth="1"/>
    <col min="11281" max="11281" width="14.42578125" customWidth="1"/>
    <col min="11282" max="11282" width="15.42578125" customWidth="1"/>
    <col min="11283" max="11283" width="16.5703125" customWidth="1"/>
    <col min="11284" max="11284" width="8.7109375" customWidth="1"/>
    <col min="11285" max="11285" width="7.7109375" customWidth="1"/>
    <col min="11286" max="11286" width="9.5703125" customWidth="1"/>
    <col min="11287" max="11287" width="12.5703125" customWidth="1"/>
    <col min="11289" max="11289" width="14.140625" customWidth="1"/>
    <col min="11296" max="11298" width="10.85546875" bestFit="1" customWidth="1"/>
    <col min="11521" max="11521" width="6.7109375" customWidth="1"/>
    <col min="11522" max="11522" width="30.28515625" customWidth="1"/>
    <col min="11523" max="11523" width="6" customWidth="1"/>
    <col min="11524" max="11524" width="7.7109375" customWidth="1"/>
    <col min="11525" max="11525" width="7.42578125" customWidth="1"/>
    <col min="11526" max="11526" width="19.140625" customWidth="1"/>
    <col min="11527" max="11527" width="7.5703125" customWidth="1"/>
    <col min="11528" max="11528" width="12.28515625" customWidth="1"/>
    <col min="11529" max="11529" width="7.5703125" customWidth="1"/>
    <col min="11530" max="11530" width="8.7109375" customWidth="1"/>
    <col min="11531" max="11531" width="11.28515625" customWidth="1"/>
    <col min="11532" max="11532" width="12" customWidth="1"/>
    <col min="11533" max="11533" width="13.42578125" customWidth="1"/>
    <col min="11534" max="11534" width="17.5703125" customWidth="1"/>
    <col min="11535" max="11535" width="9.28515625" customWidth="1"/>
    <col min="11536" max="11536" width="11.7109375" customWidth="1"/>
    <col min="11537" max="11537" width="14.42578125" customWidth="1"/>
    <col min="11538" max="11538" width="15.42578125" customWidth="1"/>
    <col min="11539" max="11539" width="16.5703125" customWidth="1"/>
    <col min="11540" max="11540" width="8.7109375" customWidth="1"/>
    <col min="11541" max="11541" width="7.7109375" customWidth="1"/>
    <col min="11542" max="11542" width="9.5703125" customWidth="1"/>
    <col min="11543" max="11543" width="12.5703125" customWidth="1"/>
    <col min="11545" max="11545" width="14.140625" customWidth="1"/>
    <col min="11552" max="11554" width="10.85546875" bestFit="1" customWidth="1"/>
    <col min="11777" max="11777" width="6.7109375" customWidth="1"/>
    <col min="11778" max="11778" width="30.28515625" customWidth="1"/>
    <col min="11779" max="11779" width="6" customWidth="1"/>
    <col min="11780" max="11780" width="7.7109375" customWidth="1"/>
    <col min="11781" max="11781" width="7.42578125" customWidth="1"/>
    <col min="11782" max="11782" width="19.140625" customWidth="1"/>
    <col min="11783" max="11783" width="7.5703125" customWidth="1"/>
    <col min="11784" max="11784" width="12.28515625" customWidth="1"/>
    <col min="11785" max="11785" width="7.5703125" customWidth="1"/>
    <col min="11786" max="11786" width="8.7109375" customWidth="1"/>
    <col min="11787" max="11787" width="11.28515625" customWidth="1"/>
    <col min="11788" max="11788" width="12" customWidth="1"/>
    <col min="11789" max="11789" width="13.42578125" customWidth="1"/>
    <col min="11790" max="11790" width="17.5703125" customWidth="1"/>
    <col min="11791" max="11791" width="9.28515625" customWidth="1"/>
    <col min="11792" max="11792" width="11.7109375" customWidth="1"/>
    <col min="11793" max="11793" width="14.42578125" customWidth="1"/>
    <col min="11794" max="11794" width="15.42578125" customWidth="1"/>
    <col min="11795" max="11795" width="16.5703125" customWidth="1"/>
    <col min="11796" max="11796" width="8.7109375" customWidth="1"/>
    <col min="11797" max="11797" width="7.7109375" customWidth="1"/>
    <col min="11798" max="11798" width="9.5703125" customWidth="1"/>
    <col min="11799" max="11799" width="12.5703125" customWidth="1"/>
    <col min="11801" max="11801" width="14.140625" customWidth="1"/>
    <col min="11808" max="11810" width="10.85546875" bestFit="1" customWidth="1"/>
    <col min="12033" max="12033" width="6.7109375" customWidth="1"/>
    <col min="12034" max="12034" width="30.28515625" customWidth="1"/>
    <col min="12035" max="12035" width="6" customWidth="1"/>
    <col min="12036" max="12036" width="7.7109375" customWidth="1"/>
    <col min="12037" max="12037" width="7.42578125" customWidth="1"/>
    <col min="12038" max="12038" width="19.140625" customWidth="1"/>
    <col min="12039" max="12039" width="7.5703125" customWidth="1"/>
    <col min="12040" max="12040" width="12.28515625" customWidth="1"/>
    <col min="12041" max="12041" width="7.5703125" customWidth="1"/>
    <col min="12042" max="12042" width="8.7109375" customWidth="1"/>
    <col min="12043" max="12043" width="11.28515625" customWidth="1"/>
    <col min="12044" max="12044" width="12" customWidth="1"/>
    <col min="12045" max="12045" width="13.42578125" customWidth="1"/>
    <col min="12046" max="12046" width="17.5703125" customWidth="1"/>
    <col min="12047" max="12047" width="9.28515625" customWidth="1"/>
    <col min="12048" max="12048" width="11.7109375" customWidth="1"/>
    <col min="12049" max="12049" width="14.42578125" customWidth="1"/>
    <col min="12050" max="12050" width="15.42578125" customWidth="1"/>
    <col min="12051" max="12051" width="16.5703125" customWidth="1"/>
    <col min="12052" max="12052" width="8.7109375" customWidth="1"/>
    <col min="12053" max="12053" width="7.7109375" customWidth="1"/>
    <col min="12054" max="12054" width="9.5703125" customWidth="1"/>
    <col min="12055" max="12055" width="12.5703125" customWidth="1"/>
    <col min="12057" max="12057" width="14.140625" customWidth="1"/>
    <col min="12064" max="12066" width="10.85546875" bestFit="1" customWidth="1"/>
    <col min="12289" max="12289" width="6.7109375" customWidth="1"/>
    <col min="12290" max="12290" width="30.28515625" customWidth="1"/>
    <col min="12291" max="12291" width="6" customWidth="1"/>
    <col min="12292" max="12292" width="7.7109375" customWidth="1"/>
    <col min="12293" max="12293" width="7.42578125" customWidth="1"/>
    <col min="12294" max="12294" width="19.140625" customWidth="1"/>
    <col min="12295" max="12295" width="7.5703125" customWidth="1"/>
    <col min="12296" max="12296" width="12.28515625" customWidth="1"/>
    <col min="12297" max="12297" width="7.5703125" customWidth="1"/>
    <col min="12298" max="12298" width="8.7109375" customWidth="1"/>
    <col min="12299" max="12299" width="11.28515625" customWidth="1"/>
    <col min="12300" max="12300" width="12" customWidth="1"/>
    <col min="12301" max="12301" width="13.42578125" customWidth="1"/>
    <col min="12302" max="12302" width="17.5703125" customWidth="1"/>
    <col min="12303" max="12303" width="9.28515625" customWidth="1"/>
    <col min="12304" max="12304" width="11.7109375" customWidth="1"/>
    <col min="12305" max="12305" width="14.42578125" customWidth="1"/>
    <col min="12306" max="12306" width="15.42578125" customWidth="1"/>
    <col min="12307" max="12307" width="16.5703125" customWidth="1"/>
    <col min="12308" max="12308" width="8.7109375" customWidth="1"/>
    <col min="12309" max="12309" width="7.7109375" customWidth="1"/>
    <col min="12310" max="12310" width="9.5703125" customWidth="1"/>
    <col min="12311" max="12311" width="12.5703125" customWidth="1"/>
    <col min="12313" max="12313" width="14.140625" customWidth="1"/>
    <col min="12320" max="12322" width="10.85546875" bestFit="1" customWidth="1"/>
    <col min="12545" max="12545" width="6.7109375" customWidth="1"/>
    <col min="12546" max="12546" width="30.28515625" customWidth="1"/>
    <col min="12547" max="12547" width="6" customWidth="1"/>
    <col min="12548" max="12548" width="7.7109375" customWidth="1"/>
    <col min="12549" max="12549" width="7.42578125" customWidth="1"/>
    <col min="12550" max="12550" width="19.140625" customWidth="1"/>
    <col min="12551" max="12551" width="7.5703125" customWidth="1"/>
    <col min="12552" max="12552" width="12.28515625" customWidth="1"/>
    <col min="12553" max="12553" width="7.5703125" customWidth="1"/>
    <col min="12554" max="12554" width="8.7109375" customWidth="1"/>
    <col min="12555" max="12555" width="11.28515625" customWidth="1"/>
    <col min="12556" max="12556" width="12" customWidth="1"/>
    <col min="12557" max="12557" width="13.42578125" customWidth="1"/>
    <col min="12558" max="12558" width="17.5703125" customWidth="1"/>
    <col min="12559" max="12559" width="9.28515625" customWidth="1"/>
    <col min="12560" max="12560" width="11.7109375" customWidth="1"/>
    <col min="12561" max="12561" width="14.42578125" customWidth="1"/>
    <col min="12562" max="12562" width="15.42578125" customWidth="1"/>
    <col min="12563" max="12563" width="16.5703125" customWidth="1"/>
    <col min="12564" max="12564" width="8.7109375" customWidth="1"/>
    <col min="12565" max="12565" width="7.7109375" customWidth="1"/>
    <col min="12566" max="12566" width="9.5703125" customWidth="1"/>
    <col min="12567" max="12567" width="12.5703125" customWidth="1"/>
    <col min="12569" max="12569" width="14.140625" customWidth="1"/>
    <col min="12576" max="12578" width="10.85546875" bestFit="1" customWidth="1"/>
    <col min="12801" max="12801" width="6.7109375" customWidth="1"/>
    <col min="12802" max="12802" width="30.28515625" customWidth="1"/>
    <col min="12803" max="12803" width="6" customWidth="1"/>
    <col min="12804" max="12804" width="7.7109375" customWidth="1"/>
    <col min="12805" max="12805" width="7.42578125" customWidth="1"/>
    <col min="12806" max="12806" width="19.140625" customWidth="1"/>
    <col min="12807" max="12807" width="7.5703125" customWidth="1"/>
    <col min="12808" max="12808" width="12.28515625" customWidth="1"/>
    <col min="12809" max="12809" width="7.5703125" customWidth="1"/>
    <col min="12810" max="12810" width="8.7109375" customWidth="1"/>
    <col min="12811" max="12811" width="11.28515625" customWidth="1"/>
    <col min="12812" max="12812" width="12" customWidth="1"/>
    <col min="12813" max="12813" width="13.42578125" customWidth="1"/>
    <col min="12814" max="12814" width="17.5703125" customWidth="1"/>
    <col min="12815" max="12815" width="9.28515625" customWidth="1"/>
    <col min="12816" max="12816" width="11.7109375" customWidth="1"/>
    <col min="12817" max="12817" width="14.42578125" customWidth="1"/>
    <col min="12818" max="12818" width="15.42578125" customWidth="1"/>
    <col min="12819" max="12819" width="16.5703125" customWidth="1"/>
    <col min="12820" max="12820" width="8.7109375" customWidth="1"/>
    <col min="12821" max="12821" width="7.7109375" customWidth="1"/>
    <col min="12822" max="12822" width="9.5703125" customWidth="1"/>
    <col min="12823" max="12823" width="12.5703125" customWidth="1"/>
    <col min="12825" max="12825" width="14.140625" customWidth="1"/>
    <col min="12832" max="12834" width="10.85546875" bestFit="1" customWidth="1"/>
    <col min="13057" max="13057" width="6.7109375" customWidth="1"/>
    <col min="13058" max="13058" width="30.28515625" customWidth="1"/>
    <col min="13059" max="13059" width="6" customWidth="1"/>
    <col min="13060" max="13060" width="7.7109375" customWidth="1"/>
    <col min="13061" max="13061" width="7.42578125" customWidth="1"/>
    <col min="13062" max="13062" width="19.140625" customWidth="1"/>
    <col min="13063" max="13063" width="7.5703125" customWidth="1"/>
    <col min="13064" max="13064" width="12.28515625" customWidth="1"/>
    <col min="13065" max="13065" width="7.5703125" customWidth="1"/>
    <col min="13066" max="13066" width="8.7109375" customWidth="1"/>
    <col min="13067" max="13067" width="11.28515625" customWidth="1"/>
    <col min="13068" max="13068" width="12" customWidth="1"/>
    <col min="13069" max="13069" width="13.42578125" customWidth="1"/>
    <col min="13070" max="13070" width="17.5703125" customWidth="1"/>
    <col min="13071" max="13071" width="9.28515625" customWidth="1"/>
    <col min="13072" max="13072" width="11.7109375" customWidth="1"/>
    <col min="13073" max="13073" width="14.42578125" customWidth="1"/>
    <col min="13074" max="13074" width="15.42578125" customWidth="1"/>
    <col min="13075" max="13075" width="16.5703125" customWidth="1"/>
    <col min="13076" max="13076" width="8.7109375" customWidth="1"/>
    <col min="13077" max="13077" width="7.7109375" customWidth="1"/>
    <col min="13078" max="13078" width="9.5703125" customWidth="1"/>
    <col min="13079" max="13079" width="12.5703125" customWidth="1"/>
    <col min="13081" max="13081" width="14.140625" customWidth="1"/>
    <col min="13088" max="13090" width="10.85546875" bestFit="1" customWidth="1"/>
    <col min="13313" max="13313" width="6.7109375" customWidth="1"/>
    <col min="13314" max="13314" width="30.28515625" customWidth="1"/>
    <col min="13315" max="13315" width="6" customWidth="1"/>
    <col min="13316" max="13316" width="7.7109375" customWidth="1"/>
    <col min="13317" max="13317" width="7.42578125" customWidth="1"/>
    <col min="13318" max="13318" width="19.140625" customWidth="1"/>
    <col min="13319" max="13319" width="7.5703125" customWidth="1"/>
    <col min="13320" max="13320" width="12.28515625" customWidth="1"/>
    <col min="13321" max="13321" width="7.5703125" customWidth="1"/>
    <col min="13322" max="13322" width="8.7109375" customWidth="1"/>
    <col min="13323" max="13323" width="11.28515625" customWidth="1"/>
    <col min="13324" max="13324" width="12" customWidth="1"/>
    <col min="13325" max="13325" width="13.42578125" customWidth="1"/>
    <col min="13326" max="13326" width="17.5703125" customWidth="1"/>
    <col min="13327" max="13327" width="9.28515625" customWidth="1"/>
    <col min="13328" max="13328" width="11.7109375" customWidth="1"/>
    <col min="13329" max="13329" width="14.42578125" customWidth="1"/>
    <col min="13330" max="13330" width="15.42578125" customWidth="1"/>
    <col min="13331" max="13331" width="16.5703125" customWidth="1"/>
    <col min="13332" max="13332" width="8.7109375" customWidth="1"/>
    <col min="13333" max="13333" width="7.7109375" customWidth="1"/>
    <col min="13334" max="13334" width="9.5703125" customWidth="1"/>
    <col min="13335" max="13335" width="12.5703125" customWidth="1"/>
    <col min="13337" max="13337" width="14.140625" customWidth="1"/>
    <col min="13344" max="13346" width="10.85546875" bestFit="1" customWidth="1"/>
    <col min="13569" max="13569" width="6.7109375" customWidth="1"/>
    <col min="13570" max="13570" width="30.28515625" customWidth="1"/>
    <col min="13571" max="13571" width="6" customWidth="1"/>
    <col min="13572" max="13572" width="7.7109375" customWidth="1"/>
    <col min="13573" max="13573" width="7.42578125" customWidth="1"/>
    <col min="13574" max="13574" width="19.140625" customWidth="1"/>
    <col min="13575" max="13575" width="7.5703125" customWidth="1"/>
    <col min="13576" max="13576" width="12.28515625" customWidth="1"/>
    <col min="13577" max="13577" width="7.5703125" customWidth="1"/>
    <col min="13578" max="13578" width="8.7109375" customWidth="1"/>
    <col min="13579" max="13579" width="11.28515625" customWidth="1"/>
    <col min="13580" max="13580" width="12" customWidth="1"/>
    <col min="13581" max="13581" width="13.42578125" customWidth="1"/>
    <col min="13582" max="13582" width="17.5703125" customWidth="1"/>
    <col min="13583" max="13583" width="9.28515625" customWidth="1"/>
    <col min="13584" max="13584" width="11.7109375" customWidth="1"/>
    <col min="13585" max="13585" width="14.42578125" customWidth="1"/>
    <col min="13586" max="13586" width="15.42578125" customWidth="1"/>
    <col min="13587" max="13587" width="16.5703125" customWidth="1"/>
    <col min="13588" max="13588" width="8.7109375" customWidth="1"/>
    <col min="13589" max="13589" width="7.7109375" customWidth="1"/>
    <col min="13590" max="13590" width="9.5703125" customWidth="1"/>
    <col min="13591" max="13591" width="12.5703125" customWidth="1"/>
    <col min="13593" max="13593" width="14.140625" customWidth="1"/>
    <col min="13600" max="13602" width="10.85546875" bestFit="1" customWidth="1"/>
    <col min="13825" max="13825" width="6.7109375" customWidth="1"/>
    <col min="13826" max="13826" width="30.28515625" customWidth="1"/>
    <col min="13827" max="13827" width="6" customWidth="1"/>
    <col min="13828" max="13828" width="7.7109375" customWidth="1"/>
    <col min="13829" max="13829" width="7.42578125" customWidth="1"/>
    <col min="13830" max="13830" width="19.140625" customWidth="1"/>
    <col min="13831" max="13831" width="7.5703125" customWidth="1"/>
    <col min="13832" max="13832" width="12.28515625" customWidth="1"/>
    <col min="13833" max="13833" width="7.5703125" customWidth="1"/>
    <col min="13834" max="13834" width="8.7109375" customWidth="1"/>
    <col min="13835" max="13835" width="11.28515625" customWidth="1"/>
    <col min="13836" max="13836" width="12" customWidth="1"/>
    <col min="13837" max="13837" width="13.42578125" customWidth="1"/>
    <col min="13838" max="13838" width="17.5703125" customWidth="1"/>
    <col min="13839" max="13839" width="9.28515625" customWidth="1"/>
    <col min="13840" max="13840" width="11.7109375" customWidth="1"/>
    <col min="13841" max="13841" width="14.42578125" customWidth="1"/>
    <col min="13842" max="13842" width="15.42578125" customWidth="1"/>
    <col min="13843" max="13843" width="16.5703125" customWidth="1"/>
    <col min="13844" max="13844" width="8.7109375" customWidth="1"/>
    <col min="13845" max="13845" width="7.7109375" customWidth="1"/>
    <col min="13846" max="13846" width="9.5703125" customWidth="1"/>
    <col min="13847" max="13847" width="12.5703125" customWidth="1"/>
    <col min="13849" max="13849" width="14.140625" customWidth="1"/>
    <col min="13856" max="13858" width="10.85546875" bestFit="1" customWidth="1"/>
    <col min="14081" max="14081" width="6.7109375" customWidth="1"/>
    <col min="14082" max="14082" width="30.28515625" customWidth="1"/>
    <col min="14083" max="14083" width="6" customWidth="1"/>
    <col min="14084" max="14084" width="7.7109375" customWidth="1"/>
    <col min="14085" max="14085" width="7.42578125" customWidth="1"/>
    <col min="14086" max="14086" width="19.140625" customWidth="1"/>
    <col min="14087" max="14087" width="7.5703125" customWidth="1"/>
    <col min="14088" max="14088" width="12.28515625" customWidth="1"/>
    <col min="14089" max="14089" width="7.5703125" customWidth="1"/>
    <col min="14090" max="14090" width="8.7109375" customWidth="1"/>
    <col min="14091" max="14091" width="11.28515625" customWidth="1"/>
    <col min="14092" max="14092" width="12" customWidth="1"/>
    <col min="14093" max="14093" width="13.42578125" customWidth="1"/>
    <col min="14094" max="14094" width="17.5703125" customWidth="1"/>
    <col min="14095" max="14095" width="9.28515625" customWidth="1"/>
    <col min="14096" max="14096" width="11.7109375" customWidth="1"/>
    <col min="14097" max="14097" width="14.42578125" customWidth="1"/>
    <col min="14098" max="14098" width="15.42578125" customWidth="1"/>
    <col min="14099" max="14099" width="16.5703125" customWidth="1"/>
    <col min="14100" max="14100" width="8.7109375" customWidth="1"/>
    <col min="14101" max="14101" width="7.7109375" customWidth="1"/>
    <col min="14102" max="14102" width="9.5703125" customWidth="1"/>
    <col min="14103" max="14103" width="12.5703125" customWidth="1"/>
    <col min="14105" max="14105" width="14.140625" customWidth="1"/>
    <col min="14112" max="14114" width="10.85546875" bestFit="1" customWidth="1"/>
    <col min="14337" max="14337" width="6.7109375" customWidth="1"/>
    <col min="14338" max="14338" width="30.28515625" customWidth="1"/>
    <col min="14339" max="14339" width="6" customWidth="1"/>
    <col min="14340" max="14340" width="7.7109375" customWidth="1"/>
    <col min="14341" max="14341" width="7.42578125" customWidth="1"/>
    <col min="14342" max="14342" width="19.140625" customWidth="1"/>
    <col min="14343" max="14343" width="7.5703125" customWidth="1"/>
    <col min="14344" max="14344" width="12.28515625" customWidth="1"/>
    <col min="14345" max="14345" width="7.5703125" customWidth="1"/>
    <col min="14346" max="14346" width="8.7109375" customWidth="1"/>
    <col min="14347" max="14347" width="11.28515625" customWidth="1"/>
    <col min="14348" max="14348" width="12" customWidth="1"/>
    <col min="14349" max="14349" width="13.42578125" customWidth="1"/>
    <col min="14350" max="14350" width="17.5703125" customWidth="1"/>
    <col min="14351" max="14351" width="9.28515625" customWidth="1"/>
    <col min="14352" max="14352" width="11.7109375" customWidth="1"/>
    <col min="14353" max="14353" width="14.42578125" customWidth="1"/>
    <col min="14354" max="14354" width="15.42578125" customWidth="1"/>
    <col min="14355" max="14355" width="16.5703125" customWidth="1"/>
    <col min="14356" max="14356" width="8.7109375" customWidth="1"/>
    <col min="14357" max="14357" width="7.7109375" customWidth="1"/>
    <col min="14358" max="14358" width="9.5703125" customWidth="1"/>
    <col min="14359" max="14359" width="12.5703125" customWidth="1"/>
    <col min="14361" max="14361" width="14.140625" customWidth="1"/>
    <col min="14368" max="14370" width="10.85546875" bestFit="1" customWidth="1"/>
    <col min="14593" max="14593" width="6.7109375" customWidth="1"/>
    <col min="14594" max="14594" width="30.28515625" customWidth="1"/>
    <col min="14595" max="14595" width="6" customWidth="1"/>
    <col min="14596" max="14596" width="7.7109375" customWidth="1"/>
    <col min="14597" max="14597" width="7.42578125" customWidth="1"/>
    <col min="14598" max="14598" width="19.140625" customWidth="1"/>
    <col min="14599" max="14599" width="7.5703125" customWidth="1"/>
    <col min="14600" max="14600" width="12.28515625" customWidth="1"/>
    <col min="14601" max="14601" width="7.5703125" customWidth="1"/>
    <col min="14602" max="14602" width="8.7109375" customWidth="1"/>
    <col min="14603" max="14603" width="11.28515625" customWidth="1"/>
    <col min="14604" max="14604" width="12" customWidth="1"/>
    <col min="14605" max="14605" width="13.42578125" customWidth="1"/>
    <col min="14606" max="14606" width="17.5703125" customWidth="1"/>
    <col min="14607" max="14607" width="9.28515625" customWidth="1"/>
    <col min="14608" max="14608" width="11.7109375" customWidth="1"/>
    <col min="14609" max="14609" width="14.42578125" customWidth="1"/>
    <col min="14610" max="14610" width="15.42578125" customWidth="1"/>
    <col min="14611" max="14611" width="16.5703125" customWidth="1"/>
    <col min="14612" max="14612" width="8.7109375" customWidth="1"/>
    <col min="14613" max="14613" width="7.7109375" customWidth="1"/>
    <col min="14614" max="14614" width="9.5703125" customWidth="1"/>
    <col min="14615" max="14615" width="12.5703125" customWidth="1"/>
    <col min="14617" max="14617" width="14.140625" customWidth="1"/>
    <col min="14624" max="14626" width="10.85546875" bestFit="1" customWidth="1"/>
    <col min="14849" max="14849" width="6.7109375" customWidth="1"/>
    <col min="14850" max="14850" width="30.28515625" customWidth="1"/>
    <col min="14851" max="14851" width="6" customWidth="1"/>
    <col min="14852" max="14852" width="7.7109375" customWidth="1"/>
    <col min="14853" max="14853" width="7.42578125" customWidth="1"/>
    <col min="14854" max="14854" width="19.140625" customWidth="1"/>
    <col min="14855" max="14855" width="7.5703125" customWidth="1"/>
    <col min="14856" max="14856" width="12.28515625" customWidth="1"/>
    <col min="14857" max="14857" width="7.5703125" customWidth="1"/>
    <col min="14858" max="14858" width="8.7109375" customWidth="1"/>
    <col min="14859" max="14859" width="11.28515625" customWidth="1"/>
    <col min="14860" max="14860" width="12" customWidth="1"/>
    <col min="14861" max="14861" width="13.42578125" customWidth="1"/>
    <col min="14862" max="14862" width="17.5703125" customWidth="1"/>
    <col min="14863" max="14863" width="9.28515625" customWidth="1"/>
    <col min="14864" max="14864" width="11.7109375" customWidth="1"/>
    <col min="14865" max="14865" width="14.42578125" customWidth="1"/>
    <col min="14866" max="14866" width="15.42578125" customWidth="1"/>
    <col min="14867" max="14867" width="16.5703125" customWidth="1"/>
    <col min="14868" max="14868" width="8.7109375" customWidth="1"/>
    <col min="14869" max="14869" width="7.7109375" customWidth="1"/>
    <col min="14870" max="14870" width="9.5703125" customWidth="1"/>
    <col min="14871" max="14871" width="12.5703125" customWidth="1"/>
    <col min="14873" max="14873" width="14.140625" customWidth="1"/>
    <col min="14880" max="14882" width="10.85546875" bestFit="1" customWidth="1"/>
    <col min="15105" max="15105" width="6.7109375" customWidth="1"/>
    <col min="15106" max="15106" width="30.28515625" customWidth="1"/>
    <col min="15107" max="15107" width="6" customWidth="1"/>
    <col min="15108" max="15108" width="7.7109375" customWidth="1"/>
    <col min="15109" max="15109" width="7.42578125" customWidth="1"/>
    <col min="15110" max="15110" width="19.140625" customWidth="1"/>
    <col min="15111" max="15111" width="7.5703125" customWidth="1"/>
    <col min="15112" max="15112" width="12.28515625" customWidth="1"/>
    <col min="15113" max="15113" width="7.5703125" customWidth="1"/>
    <col min="15114" max="15114" width="8.7109375" customWidth="1"/>
    <col min="15115" max="15115" width="11.28515625" customWidth="1"/>
    <col min="15116" max="15116" width="12" customWidth="1"/>
    <col min="15117" max="15117" width="13.42578125" customWidth="1"/>
    <col min="15118" max="15118" width="17.5703125" customWidth="1"/>
    <col min="15119" max="15119" width="9.28515625" customWidth="1"/>
    <col min="15120" max="15120" width="11.7109375" customWidth="1"/>
    <col min="15121" max="15121" width="14.42578125" customWidth="1"/>
    <col min="15122" max="15122" width="15.42578125" customWidth="1"/>
    <col min="15123" max="15123" width="16.5703125" customWidth="1"/>
    <col min="15124" max="15124" width="8.7109375" customWidth="1"/>
    <col min="15125" max="15125" width="7.7109375" customWidth="1"/>
    <col min="15126" max="15126" width="9.5703125" customWidth="1"/>
    <col min="15127" max="15127" width="12.5703125" customWidth="1"/>
    <col min="15129" max="15129" width="14.140625" customWidth="1"/>
    <col min="15136" max="15138" width="10.85546875" bestFit="1" customWidth="1"/>
    <col min="15361" max="15361" width="6.7109375" customWidth="1"/>
    <col min="15362" max="15362" width="30.28515625" customWidth="1"/>
    <col min="15363" max="15363" width="6" customWidth="1"/>
    <col min="15364" max="15364" width="7.7109375" customWidth="1"/>
    <col min="15365" max="15365" width="7.42578125" customWidth="1"/>
    <col min="15366" max="15366" width="19.140625" customWidth="1"/>
    <col min="15367" max="15367" width="7.5703125" customWidth="1"/>
    <col min="15368" max="15368" width="12.28515625" customWidth="1"/>
    <col min="15369" max="15369" width="7.5703125" customWidth="1"/>
    <col min="15370" max="15370" width="8.7109375" customWidth="1"/>
    <col min="15371" max="15371" width="11.28515625" customWidth="1"/>
    <col min="15372" max="15372" width="12" customWidth="1"/>
    <col min="15373" max="15373" width="13.42578125" customWidth="1"/>
    <col min="15374" max="15374" width="17.5703125" customWidth="1"/>
    <col min="15375" max="15375" width="9.28515625" customWidth="1"/>
    <col min="15376" max="15376" width="11.7109375" customWidth="1"/>
    <col min="15377" max="15377" width="14.42578125" customWidth="1"/>
    <col min="15378" max="15378" width="15.42578125" customWidth="1"/>
    <col min="15379" max="15379" width="16.5703125" customWidth="1"/>
    <col min="15380" max="15380" width="8.7109375" customWidth="1"/>
    <col min="15381" max="15381" width="7.7109375" customWidth="1"/>
    <col min="15382" max="15382" width="9.5703125" customWidth="1"/>
    <col min="15383" max="15383" width="12.5703125" customWidth="1"/>
    <col min="15385" max="15385" width="14.140625" customWidth="1"/>
    <col min="15392" max="15394" width="10.85546875" bestFit="1" customWidth="1"/>
    <col min="15617" max="15617" width="6.7109375" customWidth="1"/>
    <col min="15618" max="15618" width="30.28515625" customWidth="1"/>
    <col min="15619" max="15619" width="6" customWidth="1"/>
    <col min="15620" max="15620" width="7.7109375" customWidth="1"/>
    <col min="15621" max="15621" width="7.42578125" customWidth="1"/>
    <col min="15622" max="15622" width="19.140625" customWidth="1"/>
    <col min="15623" max="15623" width="7.5703125" customWidth="1"/>
    <col min="15624" max="15624" width="12.28515625" customWidth="1"/>
    <col min="15625" max="15625" width="7.5703125" customWidth="1"/>
    <col min="15626" max="15626" width="8.7109375" customWidth="1"/>
    <col min="15627" max="15627" width="11.28515625" customWidth="1"/>
    <col min="15628" max="15628" width="12" customWidth="1"/>
    <col min="15629" max="15629" width="13.42578125" customWidth="1"/>
    <col min="15630" max="15630" width="17.5703125" customWidth="1"/>
    <col min="15631" max="15631" width="9.28515625" customWidth="1"/>
    <col min="15632" max="15632" width="11.7109375" customWidth="1"/>
    <col min="15633" max="15633" width="14.42578125" customWidth="1"/>
    <col min="15634" max="15634" width="15.42578125" customWidth="1"/>
    <col min="15635" max="15635" width="16.5703125" customWidth="1"/>
    <col min="15636" max="15636" width="8.7109375" customWidth="1"/>
    <col min="15637" max="15637" width="7.7109375" customWidth="1"/>
    <col min="15638" max="15638" width="9.5703125" customWidth="1"/>
    <col min="15639" max="15639" width="12.5703125" customWidth="1"/>
    <col min="15641" max="15641" width="14.140625" customWidth="1"/>
    <col min="15648" max="15650" width="10.85546875" bestFit="1" customWidth="1"/>
    <col min="15873" max="15873" width="6.7109375" customWidth="1"/>
    <col min="15874" max="15874" width="30.28515625" customWidth="1"/>
    <col min="15875" max="15875" width="6" customWidth="1"/>
    <col min="15876" max="15876" width="7.7109375" customWidth="1"/>
    <col min="15877" max="15877" width="7.42578125" customWidth="1"/>
    <col min="15878" max="15878" width="19.140625" customWidth="1"/>
    <col min="15879" max="15879" width="7.5703125" customWidth="1"/>
    <col min="15880" max="15880" width="12.28515625" customWidth="1"/>
    <col min="15881" max="15881" width="7.5703125" customWidth="1"/>
    <col min="15882" max="15882" width="8.7109375" customWidth="1"/>
    <col min="15883" max="15883" width="11.28515625" customWidth="1"/>
    <col min="15884" max="15884" width="12" customWidth="1"/>
    <col min="15885" max="15885" width="13.42578125" customWidth="1"/>
    <col min="15886" max="15886" width="17.5703125" customWidth="1"/>
    <col min="15887" max="15887" width="9.28515625" customWidth="1"/>
    <col min="15888" max="15888" width="11.7109375" customWidth="1"/>
    <col min="15889" max="15889" width="14.42578125" customWidth="1"/>
    <col min="15890" max="15890" width="15.42578125" customWidth="1"/>
    <col min="15891" max="15891" width="16.5703125" customWidth="1"/>
    <col min="15892" max="15892" width="8.7109375" customWidth="1"/>
    <col min="15893" max="15893" width="7.7109375" customWidth="1"/>
    <col min="15894" max="15894" width="9.5703125" customWidth="1"/>
    <col min="15895" max="15895" width="12.5703125" customWidth="1"/>
    <col min="15897" max="15897" width="14.140625" customWidth="1"/>
    <col min="15904" max="15906" width="10.85546875" bestFit="1" customWidth="1"/>
    <col min="16129" max="16129" width="6.7109375" customWidth="1"/>
    <col min="16130" max="16130" width="30.28515625" customWidth="1"/>
    <col min="16131" max="16131" width="6" customWidth="1"/>
    <col min="16132" max="16132" width="7.7109375" customWidth="1"/>
    <col min="16133" max="16133" width="7.42578125" customWidth="1"/>
    <col min="16134" max="16134" width="19.140625" customWidth="1"/>
    <col min="16135" max="16135" width="7.5703125" customWidth="1"/>
    <col min="16136" max="16136" width="12.28515625" customWidth="1"/>
    <col min="16137" max="16137" width="7.5703125" customWidth="1"/>
    <col min="16138" max="16138" width="8.7109375" customWidth="1"/>
    <col min="16139" max="16139" width="11.28515625" customWidth="1"/>
    <col min="16140" max="16140" width="12" customWidth="1"/>
    <col min="16141" max="16141" width="13.42578125" customWidth="1"/>
    <col min="16142" max="16142" width="17.5703125" customWidth="1"/>
    <col min="16143" max="16143" width="9.28515625" customWidth="1"/>
    <col min="16144" max="16144" width="11.7109375" customWidth="1"/>
    <col min="16145" max="16145" width="14.42578125" customWidth="1"/>
    <col min="16146" max="16146" width="15.42578125" customWidth="1"/>
    <col min="16147" max="16147" width="16.5703125" customWidth="1"/>
    <col min="16148" max="16148" width="8.7109375" customWidth="1"/>
    <col min="16149" max="16149" width="7.7109375" customWidth="1"/>
    <col min="16150" max="16150" width="9.5703125" customWidth="1"/>
    <col min="16151" max="16151" width="12.5703125" customWidth="1"/>
    <col min="16153" max="16153" width="14.140625" customWidth="1"/>
    <col min="16160" max="16162" width="10.85546875" bestFit="1" customWidth="1"/>
  </cols>
  <sheetData>
    <row r="1" spans="1:34" s="285" customFormat="1" ht="90" customHeight="1">
      <c r="S1" s="406" t="s">
        <v>478</v>
      </c>
      <c r="T1" s="406"/>
      <c r="U1" s="406"/>
      <c r="V1" s="406"/>
      <c r="W1" s="406"/>
      <c r="X1" s="290"/>
      <c r="Y1" s="289"/>
    </row>
    <row r="2" spans="1:34" s="287" customFormat="1" ht="24" customHeight="1">
      <c r="A2" s="405" t="s">
        <v>375</v>
      </c>
      <c r="B2" s="405"/>
      <c r="C2" s="405"/>
      <c r="D2" s="405"/>
      <c r="E2" s="405"/>
      <c r="F2" s="405"/>
      <c r="G2" s="405"/>
      <c r="H2" s="405" t="s">
        <v>376</v>
      </c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291"/>
      <c r="Y2" s="291"/>
      <c r="Z2" s="291"/>
      <c r="AA2" s="291"/>
      <c r="AB2" s="291"/>
      <c r="AC2" s="291"/>
      <c r="AD2" s="291"/>
      <c r="AE2" s="291"/>
      <c r="AF2" s="340"/>
    </row>
    <row r="3" spans="1:34" s="285" customFormat="1" ht="39.75" customHeight="1">
      <c r="A3" s="402" t="s">
        <v>369</v>
      </c>
      <c r="B3" s="402"/>
      <c r="C3" s="402" t="s">
        <v>370</v>
      </c>
      <c r="D3" s="402"/>
      <c r="E3" s="402"/>
      <c r="F3" s="402"/>
      <c r="G3" s="402"/>
      <c r="H3" s="455" t="s">
        <v>376</v>
      </c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341"/>
      <c r="Y3" s="341"/>
      <c r="Z3" s="341"/>
      <c r="AA3" s="341"/>
      <c r="AB3" s="341"/>
      <c r="AC3" s="341"/>
      <c r="AD3" s="341"/>
      <c r="AE3" s="341"/>
      <c r="AF3" s="342"/>
    </row>
    <row r="4" spans="1:34" s="285" customFormat="1" ht="48" customHeight="1">
      <c r="A4" s="402"/>
      <c r="B4" s="402"/>
      <c r="C4" s="402" t="s">
        <v>372</v>
      </c>
      <c r="D4" s="402"/>
      <c r="E4" s="402"/>
      <c r="F4" s="402"/>
      <c r="G4" s="402"/>
      <c r="H4" s="486" t="s">
        <v>388</v>
      </c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293"/>
      <c r="Y4" s="293"/>
      <c r="Z4" s="342"/>
      <c r="AA4" s="342"/>
      <c r="AB4" s="342"/>
      <c r="AC4" s="342"/>
      <c r="AD4" s="342"/>
      <c r="AE4" s="342"/>
      <c r="AF4" s="342"/>
    </row>
    <row r="5" spans="1:34" s="285" customFormat="1" ht="26.25" customHeight="1">
      <c r="A5" s="402"/>
      <c r="B5" s="402"/>
      <c r="C5" s="402"/>
      <c r="D5" s="402"/>
      <c r="E5" s="402"/>
      <c r="F5" s="402"/>
      <c r="G5" s="402"/>
      <c r="H5" s="489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293"/>
      <c r="Y5" s="293"/>
      <c r="Z5" s="288"/>
      <c r="AA5" s="288"/>
      <c r="AB5" s="288"/>
      <c r="AC5" s="288"/>
      <c r="AD5" s="288"/>
      <c r="AE5" s="288"/>
      <c r="AF5" s="288"/>
    </row>
    <row r="6" spans="1:34" s="285" customFormat="1" ht="38.25" customHeight="1">
      <c r="A6" s="453" t="s">
        <v>384</v>
      </c>
      <c r="B6" s="453"/>
      <c r="C6" s="420" t="s">
        <v>387</v>
      </c>
      <c r="D6" s="420"/>
      <c r="E6" s="420"/>
      <c r="F6" s="420"/>
      <c r="G6" s="420"/>
      <c r="R6" s="454"/>
      <c r="S6" s="454"/>
      <c r="T6" s="454"/>
      <c r="U6" s="454"/>
      <c r="V6" s="454"/>
      <c r="W6" s="454"/>
      <c r="X6" s="289"/>
      <c r="Y6" s="289"/>
    </row>
    <row r="7" spans="1:34" ht="23.25">
      <c r="C7" s="535"/>
      <c r="D7" s="535"/>
      <c r="E7" s="535"/>
      <c r="F7" s="42"/>
      <c r="R7" s="492"/>
      <c r="S7" s="492"/>
      <c r="T7" s="492"/>
      <c r="U7" s="492"/>
      <c r="V7" s="492"/>
      <c r="W7" s="492"/>
    </row>
    <row r="8" spans="1:34" ht="50.25" customHeight="1">
      <c r="A8" s="494" t="s">
        <v>9</v>
      </c>
      <c r="B8" s="495" t="s">
        <v>101</v>
      </c>
      <c r="C8" s="497" t="s">
        <v>20</v>
      </c>
      <c r="D8" s="497" t="s">
        <v>0</v>
      </c>
      <c r="E8" s="497" t="s">
        <v>1</v>
      </c>
      <c r="F8" s="497" t="s">
        <v>77</v>
      </c>
      <c r="G8" s="495" t="s">
        <v>18</v>
      </c>
      <c r="H8" s="496"/>
      <c r="I8" s="497" t="s">
        <v>15</v>
      </c>
      <c r="J8" s="497" t="s">
        <v>19</v>
      </c>
      <c r="K8" s="497" t="s">
        <v>16</v>
      </c>
      <c r="L8" s="497" t="s">
        <v>102</v>
      </c>
      <c r="M8" s="499" t="s">
        <v>103</v>
      </c>
      <c r="N8" s="499"/>
      <c r="O8" s="499"/>
      <c r="P8" s="504" t="s">
        <v>73</v>
      </c>
      <c r="Q8" s="504" t="s">
        <v>87</v>
      </c>
      <c r="R8" s="504" t="s">
        <v>24</v>
      </c>
      <c r="S8" s="499" t="s">
        <v>25</v>
      </c>
      <c r="T8" s="499"/>
      <c r="U8" s="499"/>
      <c r="V8" s="499"/>
      <c r="W8" s="500" t="s">
        <v>48</v>
      </c>
    </row>
    <row r="9" spans="1:34" ht="171" customHeight="1">
      <c r="A9" s="494"/>
      <c r="B9" s="496"/>
      <c r="C9" s="498"/>
      <c r="D9" s="498"/>
      <c r="E9" s="498"/>
      <c r="F9" s="498"/>
      <c r="G9" s="45" t="s">
        <v>4</v>
      </c>
      <c r="H9" s="45" t="s">
        <v>5</v>
      </c>
      <c r="I9" s="498"/>
      <c r="J9" s="498"/>
      <c r="K9" s="498"/>
      <c r="L9" s="498"/>
      <c r="M9" s="46" t="s">
        <v>97</v>
      </c>
      <c r="N9" s="46" t="s">
        <v>104</v>
      </c>
      <c r="O9" s="46" t="s">
        <v>95</v>
      </c>
      <c r="P9" s="505"/>
      <c r="Q9" s="505"/>
      <c r="R9" s="505"/>
      <c r="S9" s="46" t="s">
        <v>26</v>
      </c>
      <c r="T9" s="46" t="s">
        <v>32</v>
      </c>
      <c r="U9" s="46" t="s">
        <v>27</v>
      </c>
      <c r="V9" s="46" t="s">
        <v>28</v>
      </c>
      <c r="W9" s="501"/>
      <c r="Y9" s="43">
        <f>R15-Y10</f>
        <v>662.32999999999993</v>
      </c>
      <c r="AF9" t="e">
        <f>'[4]Патрулирование авто'!AM7</f>
        <v>#REF!</v>
      </c>
      <c r="AG9">
        <f>'[4]Патрулирование авто'!AN7</f>
        <v>5.3</v>
      </c>
      <c r="AH9">
        <f>'[4]Патрулирование авто'!AO7</f>
        <v>5.3</v>
      </c>
    </row>
    <row r="10" spans="1:34" ht="40.5">
      <c r="A10" s="52">
        <v>1</v>
      </c>
      <c r="B10" s="53" t="s">
        <v>105</v>
      </c>
      <c r="C10" s="53" t="s">
        <v>106</v>
      </c>
      <c r="D10" s="53">
        <v>1</v>
      </c>
      <c r="E10" s="54"/>
      <c r="F10" s="53" t="s">
        <v>81</v>
      </c>
      <c r="G10" s="54">
        <v>1</v>
      </c>
      <c r="H10" s="53"/>
      <c r="I10" s="54"/>
      <c r="J10" s="53">
        <v>9678</v>
      </c>
      <c r="K10" s="54">
        <f>ROUND(J10/164.25*8,2)</f>
        <v>471.38</v>
      </c>
      <c r="L10" s="55">
        <f>ROUND(K10*G10,2)</f>
        <v>471.38</v>
      </c>
      <c r="M10" s="56">
        <f>L10*0.6</f>
        <v>282.82799999999997</v>
      </c>
      <c r="N10" s="55">
        <f>ROUND(L10*0.655,2)</f>
        <v>308.75</v>
      </c>
      <c r="O10" s="55">
        <f>ROUND(L10*0.2,2)</f>
        <v>94.28</v>
      </c>
      <c r="P10" s="55">
        <f>SUM(L10:O10)</f>
        <v>1157.2380000000001</v>
      </c>
      <c r="Q10" s="57">
        <f>ROUND(P10*0.302,2)</f>
        <v>349.49</v>
      </c>
      <c r="R10" s="56">
        <f>P10+Q10</f>
        <v>1506.7280000000001</v>
      </c>
      <c r="S10" s="48"/>
      <c r="T10" s="58"/>
      <c r="U10" s="48"/>
      <c r="V10" s="59"/>
      <c r="W10" s="60">
        <f>R10+V10</f>
        <v>1506.7280000000001</v>
      </c>
      <c r="Y10" s="43">
        <f>Y11+Z11</f>
        <v>2193.1239999999998</v>
      </c>
      <c r="AF10">
        <v>2014</v>
      </c>
      <c r="AG10">
        <v>2015</v>
      </c>
      <c r="AH10">
        <v>2016</v>
      </c>
    </row>
    <row r="11" spans="1:34" ht="78" customHeight="1">
      <c r="A11" s="514">
        <v>2</v>
      </c>
      <c r="B11" s="536" t="s">
        <v>107</v>
      </c>
      <c r="C11" s="537" t="s">
        <v>106</v>
      </c>
      <c r="D11" s="517">
        <v>2</v>
      </c>
      <c r="E11" s="520"/>
      <c r="F11" s="529" t="s">
        <v>81</v>
      </c>
      <c r="G11" s="529">
        <v>2</v>
      </c>
      <c r="H11" s="517"/>
      <c r="I11" s="529">
        <v>4</v>
      </c>
      <c r="J11" s="529">
        <v>4440</v>
      </c>
      <c r="K11" s="529">
        <f>ROUND(J11/164.25*8,2)</f>
        <v>216.26</v>
      </c>
      <c r="L11" s="529">
        <f>ROUND(K11*G11,2)</f>
        <v>432.52</v>
      </c>
      <c r="M11" s="523">
        <f>L11*0.3</f>
        <v>129.756</v>
      </c>
      <c r="N11" s="529">
        <f>ROUND(L11*0.975,2)</f>
        <v>421.71</v>
      </c>
      <c r="O11" s="529">
        <f>ROUND(L11*0.12,2)</f>
        <v>51.9</v>
      </c>
      <c r="P11" s="529">
        <f>SUM(L11:O13)</f>
        <v>1035.886</v>
      </c>
      <c r="Q11" s="532">
        <f>ROUND(P11*0.302,2)</f>
        <v>312.83999999999997</v>
      </c>
      <c r="R11" s="523">
        <f>P11+Q11</f>
        <v>1348.7259999999999</v>
      </c>
      <c r="S11" s="48" t="s">
        <v>108</v>
      </c>
      <c r="T11" s="180">
        <f>'свод Обл'!D45</f>
        <v>32.28</v>
      </c>
      <c r="U11" s="48">
        <v>1.87</v>
      </c>
      <c r="V11" s="59">
        <f>U11*T11</f>
        <v>60.363600000000005</v>
      </c>
      <c r="W11" s="526">
        <f>R11+V11+V12+V13+V14</f>
        <v>4815.1259599999994</v>
      </c>
      <c r="X11">
        <v>211</v>
      </c>
      <c r="Y11" s="43">
        <f>P15</f>
        <v>2193.1239999999998</v>
      </c>
      <c r="Z11" s="43"/>
      <c r="AC11" s="43"/>
      <c r="AF11" s="61">
        <f>Y11*105.7%</f>
        <v>2318.1320679999994</v>
      </c>
      <c r="AG11" s="61">
        <f>AF11*105.3%</f>
        <v>2440.9930676039994</v>
      </c>
      <c r="AH11" s="61">
        <f>AG11*105.3%</f>
        <v>2570.365700187011</v>
      </c>
    </row>
    <row r="12" spans="1:34" ht="20.25">
      <c r="A12" s="515"/>
      <c r="B12" s="536"/>
      <c r="C12" s="537"/>
      <c r="D12" s="518"/>
      <c r="E12" s="521"/>
      <c r="F12" s="530"/>
      <c r="G12" s="530"/>
      <c r="H12" s="518"/>
      <c r="I12" s="530"/>
      <c r="J12" s="530"/>
      <c r="K12" s="530"/>
      <c r="L12" s="530"/>
      <c r="M12" s="524"/>
      <c r="N12" s="530"/>
      <c r="O12" s="530"/>
      <c r="P12" s="530"/>
      <c r="Q12" s="533"/>
      <c r="R12" s="524"/>
      <c r="S12" s="48" t="s">
        <v>109</v>
      </c>
      <c r="T12" s="59"/>
      <c r="U12" s="48"/>
      <c r="V12" s="59">
        <v>3050</v>
      </c>
      <c r="W12" s="527"/>
      <c r="X12">
        <v>213</v>
      </c>
      <c r="Y12" s="43">
        <f>Q15</f>
        <v>662.32999999999993</v>
      </c>
      <c r="AC12" s="43"/>
      <c r="AF12" s="61">
        <f>Y12*105.7%</f>
        <v>700.08280999999988</v>
      </c>
      <c r="AG12" s="61">
        <f>AF12*105.3%</f>
        <v>737.18719892999979</v>
      </c>
      <c r="AH12" s="61">
        <f>AG12*105.3%</f>
        <v>776.25812047328975</v>
      </c>
    </row>
    <row r="13" spans="1:34" ht="20.25">
      <c r="A13" s="515"/>
      <c r="B13" s="536"/>
      <c r="C13" s="537"/>
      <c r="D13" s="518"/>
      <c r="E13" s="521"/>
      <c r="F13" s="530"/>
      <c r="G13" s="530"/>
      <c r="H13" s="518"/>
      <c r="I13" s="530"/>
      <c r="J13" s="530"/>
      <c r="K13" s="530"/>
      <c r="L13" s="530"/>
      <c r="M13" s="524"/>
      <c r="N13" s="530"/>
      <c r="O13" s="530"/>
      <c r="P13" s="530"/>
      <c r="Q13" s="533"/>
      <c r="R13" s="524"/>
      <c r="S13" s="48" t="s">
        <v>110</v>
      </c>
      <c r="T13" s="62">
        <f>V11</f>
        <v>60.363600000000005</v>
      </c>
      <c r="U13" s="48">
        <v>10</v>
      </c>
      <c r="V13" s="63">
        <f>(T13*U13)/100</f>
        <v>6.0363600000000011</v>
      </c>
      <c r="W13" s="527"/>
      <c r="X13">
        <v>226</v>
      </c>
      <c r="Y13" s="43">
        <f>V12</f>
        <v>3050</v>
      </c>
      <c r="AC13" s="43"/>
      <c r="AF13" s="61"/>
      <c r="AG13" s="61"/>
      <c r="AH13" s="61">
        <f>AG13*105.3%</f>
        <v>0</v>
      </c>
    </row>
    <row r="14" spans="1:34" ht="20.25">
      <c r="A14" s="516"/>
      <c r="B14" s="536"/>
      <c r="C14" s="537"/>
      <c r="D14" s="519"/>
      <c r="E14" s="522"/>
      <c r="F14" s="531"/>
      <c r="G14" s="531"/>
      <c r="H14" s="519"/>
      <c r="I14" s="531"/>
      <c r="J14" s="531"/>
      <c r="K14" s="531"/>
      <c r="L14" s="531"/>
      <c r="M14" s="525"/>
      <c r="N14" s="531"/>
      <c r="O14" s="531"/>
      <c r="P14" s="531"/>
      <c r="Q14" s="534"/>
      <c r="R14" s="525"/>
      <c r="S14" s="48" t="s">
        <v>111</v>
      </c>
      <c r="T14" s="59">
        <v>350</v>
      </c>
      <c r="U14" s="48">
        <v>1</v>
      </c>
      <c r="V14" s="59">
        <f>U14*T14</f>
        <v>350</v>
      </c>
      <c r="W14" s="528"/>
      <c r="X14">
        <v>225</v>
      </c>
      <c r="Y14" s="43">
        <f>V14</f>
        <v>350</v>
      </c>
      <c r="AC14" s="43"/>
      <c r="AF14" s="61">
        <f>Y14*105.7%</f>
        <v>369.95</v>
      </c>
      <c r="AG14" s="61">
        <f>AF14*105.3%</f>
        <v>389.55734999999999</v>
      </c>
      <c r="AH14" s="61">
        <f>AG14*105.3%</f>
        <v>410.20388954999999</v>
      </c>
    </row>
    <row r="15" spans="1:34" ht="22.5" customHeight="1">
      <c r="A15" s="47"/>
      <c r="B15" s="502" t="s">
        <v>8</v>
      </c>
      <c r="C15" s="503"/>
      <c r="D15" s="48"/>
      <c r="E15" s="48"/>
      <c r="F15" s="48"/>
      <c r="G15" s="49">
        <f>SUM(G10:G13)</f>
        <v>3</v>
      </c>
      <c r="H15" s="49"/>
      <c r="I15" s="49"/>
      <c r="J15" s="49">
        <f>J11+J10</f>
        <v>14118</v>
      </c>
      <c r="K15" s="49">
        <f>K11+K10</f>
        <v>687.64</v>
      </c>
      <c r="L15" s="49">
        <f>SUM(L10:L13)</f>
        <v>903.9</v>
      </c>
      <c r="M15" s="50">
        <f>SUM(M10:M13)</f>
        <v>412.58399999999995</v>
      </c>
      <c r="N15" s="50">
        <f>SUM(N10:N13)</f>
        <v>730.46</v>
      </c>
      <c r="O15" s="50">
        <f>SUM(O10:O13)</f>
        <v>146.18</v>
      </c>
      <c r="P15" s="50">
        <f>SUM(P10:P14)</f>
        <v>2193.1239999999998</v>
      </c>
      <c r="Q15" s="50">
        <f>SUM(Q10:Q14)</f>
        <v>662.32999999999993</v>
      </c>
      <c r="R15" s="50">
        <f>SUM(R10:R14)</f>
        <v>2855.4539999999997</v>
      </c>
      <c r="S15" s="49"/>
      <c r="T15" s="49"/>
      <c r="U15" s="49"/>
      <c r="V15" s="49">
        <f>SUM(V11:V14)</f>
        <v>3466.3999600000002</v>
      </c>
      <c r="W15" s="64">
        <f>SUM(W10:W13)</f>
        <v>6321.8539599999995</v>
      </c>
      <c r="X15">
        <v>340</v>
      </c>
      <c r="Y15" s="43">
        <f>V11+V13</f>
        <v>66.399960000000007</v>
      </c>
      <c r="AC15" s="43"/>
      <c r="AF15" s="61">
        <f>Y15*105.7%</f>
        <v>70.184757720000007</v>
      </c>
      <c r="AG15" s="61">
        <f>AF15*105.3%</f>
        <v>73.904549879160001</v>
      </c>
      <c r="AH15" s="61">
        <f>AG15*105.3%</f>
        <v>77.821491022755481</v>
      </c>
    </row>
    <row r="16" spans="1:34">
      <c r="AF16" s="61">
        <f>Y16*105.7%</f>
        <v>0</v>
      </c>
      <c r="AG16" s="61">
        <f>AF16*105.3%</f>
        <v>0</v>
      </c>
      <c r="AH16" s="61">
        <f>AG16*105.3%</f>
        <v>0</v>
      </c>
    </row>
    <row r="17" spans="2:34">
      <c r="B17" s="65"/>
      <c r="C17" s="65"/>
      <c r="D17" s="65"/>
      <c r="E17" s="65"/>
      <c r="F17" s="65"/>
      <c r="X17" s="51"/>
      <c r="Y17" s="43">
        <f>Y11+Y12+Y14+Y15+Y16+Y13</f>
        <v>6321.8539600000004</v>
      </c>
      <c r="AF17" s="61">
        <f>AF16+AF15+AF14+AF12+AF11</f>
        <v>3458.3496357199992</v>
      </c>
      <c r="AG17" s="61">
        <f>AG16+AG15+AG14+AG12+AG11</f>
        <v>3641.6421664131594</v>
      </c>
      <c r="AH17" s="61">
        <f>AH16+AH15+AH14+AH12+AH11</f>
        <v>3834.6492012330564</v>
      </c>
    </row>
    <row r="18" spans="2:34">
      <c r="B18" s="65"/>
      <c r="C18" s="65"/>
      <c r="D18" s="65"/>
      <c r="E18" s="65"/>
      <c r="F18" s="65"/>
    </row>
  </sheetData>
  <mergeCells count="50">
    <mergeCell ref="P11:P14"/>
    <mergeCell ref="Q11:Q14"/>
    <mergeCell ref="F11:F14"/>
    <mergeCell ref="G11:G14"/>
    <mergeCell ref="H11:H14"/>
    <mergeCell ref="I11:I14"/>
    <mergeCell ref="J11:J14"/>
    <mergeCell ref="K11:K14"/>
    <mergeCell ref="B15:C15"/>
    <mergeCell ref="L11:L14"/>
    <mergeCell ref="M11:M14"/>
    <mergeCell ref="N11:N14"/>
    <mergeCell ref="O11:O14"/>
    <mergeCell ref="R8:R9"/>
    <mergeCell ref="S8:V8"/>
    <mergeCell ref="W8:W9"/>
    <mergeCell ref="R11:R14"/>
    <mergeCell ref="W11:W14"/>
    <mergeCell ref="A11:A14"/>
    <mergeCell ref="B11:B14"/>
    <mergeCell ref="C11:C14"/>
    <mergeCell ref="D11:D14"/>
    <mergeCell ref="E11:E14"/>
    <mergeCell ref="R7:W7"/>
    <mergeCell ref="C7:E7"/>
    <mergeCell ref="M8:O8"/>
    <mergeCell ref="A8:A9"/>
    <mergeCell ref="B8:B9"/>
    <mergeCell ref="C8:C9"/>
    <mergeCell ref="D8:D9"/>
    <mergeCell ref="E8:E9"/>
    <mergeCell ref="F8:F9"/>
    <mergeCell ref="G8:H8"/>
    <mergeCell ref="I8:I9"/>
    <mergeCell ref="J8:J9"/>
    <mergeCell ref="K8:K9"/>
    <mergeCell ref="L8:L9"/>
    <mergeCell ref="P8:P9"/>
    <mergeCell ref="Q8:Q9"/>
    <mergeCell ref="S1:W1"/>
    <mergeCell ref="A2:G2"/>
    <mergeCell ref="A3:B5"/>
    <mergeCell ref="C3:G3"/>
    <mergeCell ref="C4:G5"/>
    <mergeCell ref="H4:W5"/>
    <mergeCell ref="A6:B6"/>
    <mergeCell ref="C6:G6"/>
    <mergeCell ref="R6:W6"/>
    <mergeCell ref="H2:W2"/>
    <mergeCell ref="H3:W3"/>
  </mergeCells>
  <pageMargins left="0.27559055118110237" right="0.35433070866141736" top="0.74803149606299213" bottom="0.74803149606299213" header="0.31496062992125984" footer="0.31496062992125984"/>
  <pageSetup paperSize="8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AJ15"/>
  <sheetViews>
    <sheetView view="pageBreakPreview" zoomScale="87" zoomScaleNormal="66" zoomScaleSheetLayoutView="87" workbookViewId="0">
      <selection activeCell="H2" sqref="H2:W2"/>
    </sheetView>
  </sheetViews>
  <sheetFormatPr defaultRowHeight="15"/>
  <cols>
    <col min="1" max="1" width="6.42578125" customWidth="1"/>
    <col min="2" max="2" width="17" customWidth="1"/>
    <col min="3" max="3" width="4.5703125" customWidth="1"/>
    <col min="4" max="4" width="5.140625" customWidth="1"/>
    <col min="5" max="5" width="5" customWidth="1"/>
    <col min="6" max="6" width="14.140625" customWidth="1"/>
    <col min="7" max="7" width="6.85546875" customWidth="1"/>
    <col min="8" max="8" width="6.42578125" customWidth="1"/>
    <col min="9" max="9" width="5.5703125" customWidth="1"/>
    <col min="10" max="10" width="8.140625" customWidth="1"/>
    <col min="11" max="11" width="8.42578125" customWidth="1"/>
    <col min="12" max="12" width="8.140625" customWidth="1"/>
    <col min="13" max="13" width="7.7109375" customWidth="1"/>
    <col min="14" max="14" width="7.42578125" customWidth="1"/>
    <col min="15" max="15" width="7.140625" customWidth="1"/>
    <col min="16" max="16" width="9" customWidth="1"/>
    <col min="17" max="17" width="7.140625" customWidth="1"/>
    <col min="18" max="18" width="9" customWidth="1"/>
    <col min="19" max="19" width="8.5703125" customWidth="1"/>
    <col min="20" max="20" width="5.42578125" customWidth="1"/>
    <col min="21" max="21" width="6.42578125" customWidth="1"/>
    <col min="22" max="22" width="4.42578125" customWidth="1"/>
    <col min="23" max="23" width="10.28515625" bestFit="1" customWidth="1"/>
    <col min="24" max="24" width="9.28515625" bestFit="1" customWidth="1"/>
    <col min="25" max="25" width="11.7109375" customWidth="1"/>
    <col min="26" max="26" width="9.28515625" customWidth="1"/>
    <col min="29" max="29" width="10.85546875" customWidth="1"/>
    <col min="30" max="30" width="9.28515625" bestFit="1" customWidth="1"/>
    <col min="33" max="35" width="12.28515625" bestFit="1" customWidth="1"/>
    <col min="257" max="257" width="6.42578125" customWidth="1"/>
    <col min="258" max="258" width="17" customWidth="1"/>
    <col min="259" max="259" width="4.5703125" customWidth="1"/>
    <col min="260" max="260" width="5.140625" customWidth="1"/>
    <col min="261" max="261" width="5" customWidth="1"/>
    <col min="262" max="262" width="14.140625" customWidth="1"/>
    <col min="263" max="263" width="6.85546875" customWidth="1"/>
    <col min="264" max="264" width="6.42578125" customWidth="1"/>
    <col min="265" max="265" width="5.5703125" customWidth="1"/>
    <col min="266" max="266" width="8.140625" customWidth="1"/>
    <col min="267" max="267" width="8.42578125" customWidth="1"/>
    <col min="268" max="268" width="8.140625" customWidth="1"/>
    <col min="269" max="269" width="7.7109375" customWidth="1"/>
    <col min="270" max="270" width="7.42578125" customWidth="1"/>
    <col min="271" max="271" width="7.140625" customWidth="1"/>
    <col min="272" max="272" width="9" customWidth="1"/>
    <col min="273" max="273" width="7.140625" customWidth="1"/>
    <col min="274" max="274" width="9" customWidth="1"/>
    <col min="275" max="275" width="8.5703125" customWidth="1"/>
    <col min="276" max="276" width="5.42578125" customWidth="1"/>
    <col min="277" max="277" width="6.42578125" customWidth="1"/>
    <col min="278" max="278" width="4.42578125" customWidth="1"/>
    <col min="279" max="279" width="10.28515625" bestFit="1" customWidth="1"/>
    <col min="280" max="280" width="9.28515625" bestFit="1" customWidth="1"/>
    <col min="281" max="281" width="11.7109375" customWidth="1"/>
    <col min="282" max="282" width="9.28515625" customWidth="1"/>
    <col min="285" max="285" width="10.85546875" customWidth="1"/>
    <col min="286" max="286" width="9.28515625" bestFit="1" customWidth="1"/>
    <col min="289" max="291" width="12.28515625" bestFit="1" customWidth="1"/>
    <col min="513" max="513" width="6.42578125" customWidth="1"/>
    <col min="514" max="514" width="17" customWidth="1"/>
    <col min="515" max="515" width="4.5703125" customWidth="1"/>
    <col min="516" max="516" width="5.140625" customWidth="1"/>
    <col min="517" max="517" width="5" customWidth="1"/>
    <col min="518" max="518" width="14.140625" customWidth="1"/>
    <col min="519" max="519" width="6.85546875" customWidth="1"/>
    <col min="520" max="520" width="6.42578125" customWidth="1"/>
    <col min="521" max="521" width="5.5703125" customWidth="1"/>
    <col min="522" max="522" width="8.140625" customWidth="1"/>
    <col min="523" max="523" width="8.42578125" customWidth="1"/>
    <col min="524" max="524" width="8.140625" customWidth="1"/>
    <col min="525" max="525" width="7.7109375" customWidth="1"/>
    <col min="526" max="526" width="7.42578125" customWidth="1"/>
    <col min="527" max="527" width="7.140625" customWidth="1"/>
    <col min="528" max="528" width="9" customWidth="1"/>
    <col min="529" max="529" width="7.140625" customWidth="1"/>
    <col min="530" max="530" width="9" customWidth="1"/>
    <col min="531" max="531" width="8.5703125" customWidth="1"/>
    <col min="532" max="532" width="5.42578125" customWidth="1"/>
    <col min="533" max="533" width="6.42578125" customWidth="1"/>
    <col min="534" max="534" width="4.42578125" customWidth="1"/>
    <col min="535" max="535" width="10.28515625" bestFit="1" customWidth="1"/>
    <col min="536" max="536" width="9.28515625" bestFit="1" customWidth="1"/>
    <col min="537" max="537" width="11.7109375" customWidth="1"/>
    <col min="538" max="538" width="9.28515625" customWidth="1"/>
    <col min="541" max="541" width="10.85546875" customWidth="1"/>
    <col min="542" max="542" width="9.28515625" bestFit="1" customWidth="1"/>
    <col min="545" max="547" width="12.28515625" bestFit="1" customWidth="1"/>
    <col min="769" max="769" width="6.42578125" customWidth="1"/>
    <col min="770" max="770" width="17" customWidth="1"/>
    <col min="771" max="771" width="4.5703125" customWidth="1"/>
    <col min="772" max="772" width="5.140625" customWidth="1"/>
    <col min="773" max="773" width="5" customWidth="1"/>
    <col min="774" max="774" width="14.140625" customWidth="1"/>
    <col min="775" max="775" width="6.85546875" customWidth="1"/>
    <col min="776" max="776" width="6.42578125" customWidth="1"/>
    <col min="777" max="777" width="5.5703125" customWidth="1"/>
    <col min="778" max="778" width="8.140625" customWidth="1"/>
    <col min="779" max="779" width="8.42578125" customWidth="1"/>
    <col min="780" max="780" width="8.140625" customWidth="1"/>
    <col min="781" max="781" width="7.7109375" customWidth="1"/>
    <col min="782" max="782" width="7.42578125" customWidth="1"/>
    <col min="783" max="783" width="7.140625" customWidth="1"/>
    <col min="784" max="784" width="9" customWidth="1"/>
    <col min="785" max="785" width="7.140625" customWidth="1"/>
    <col min="786" max="786" width="9" customWidth="1"/>
    <col min="787" max="787" width="8.5703125" customWidth="1"/>
    <col min="788" max="788" width="5.42578125" customWidth="1"/>
    <col min="789" max="789" width="6.42578125" customWidth="1"/>
    <col min="790" max="790" width="4.42578125" customWidth="1"/>
    <col min="791" max="791" width="10.28515625" bestFit="1" customWidth="1"/>
    <col min="792" max="792" width="9.28515625" bestFit="1" customWidth="1"/>
    <col min="793" max="793" width="11.7109375" customWidth="1"/>
    <col min="794" max="794" width="9.28515625" customWidth="1"/>
    <col min="797" max="797" width="10.85546875" customWidth="1"/>
    <col min="798" max="798" width="9.28515625" bestFit="1" customWidth="1"/>
    <col min="801" max="803" width="12.28515625" bestFit="1" customWidth="1"/>
    <col min="1025" max="1025" width="6.42578125" customWidth="1"/>
    <col min="1026" max="1026" width="17" customWidth="1"/>
    <col min="1027" max="1027" width="4.5703125" customWidth="1"/>
    <col min="1028" max="1028" width="5.140625" customWidth="1"/>
    <col min="1029" max="1029" width="5" customWidth="1"/>
    <col min="1030" max="1030" width="14.140625" customWidth="1"/>
    <col min="1031" max="1031" width="6.85546875" customWidth="1"/>
    <col min="1032" max="1032" width="6.42578125" customWidth="1"/>
    <col min="1033" max="1033" width="5.5703125" customWidth="1"/>
    <col min="1034" max="1034" width="8.140625" customWidth="1"/>
    <col min="1035" max="1035" width="8.42578125" customWidth="1"/>
    <col min="1036" max="1036" width="8.140625" customWidth="1"/>
    <col min="1037" max="1037" width="7.7109375" customWidth="1"/>
    <col min="1038" max="1038" width="7.42578125" customWidth="1"/>
    <col min="1039" max="1039" width="7.140625" customWidth="1"/>
    <col min="1040" max="1040" width="9" customWidth="1"/>
    <col min="1041" max="1041" width="7.140625" customWidth="1"/>
    <col min="1042" max="1042" width="9" customWidth="1"/>
    <col min="1043" max="1043" width="8.5703125" customWidth="1"/>
    <col min="1044" max="1044" width="5.42578125" customWidth="1"/>
    <col min="1045" max="1045" width="6.42578125" customWidth="1"/>
    <col min="1046" max="1046" width="4.42578125" customWidth="1"/>
    <col min="1047" max="1047" width="10.28515625" bestFit="1" customWidth="1"/>
    <col min="1048" max="1048" width="9.28515625" bestFit="1" customWidth="1"/>
    <col min="1049" max="1049" width="11.7109375" customWidth="1"/>
    <col min="1050" max="1050" width="9.28515625" customWidth="1"/>
    <col min="1053" max="1053" width="10.85546875" customWidth="1"/>
    <col min="1054" max="1054" width="9.28515625" bestFit="1" customWidth="1"/>
    <col min="1057" max="1059" width="12.28515625" bestFit="1" customWidth="1"/>
    <col min="1281" max="1281" width="6.42578125" customWidth="1"/>
    <col min="1282" max="1282" width="17" customWidth="1"/>
    <col min="1283" max="1283" width="4.5703125" customWidth="1"/>
    <col min="1284" max="1284" width="5.140625" customWidth="1"/>
    <col min="1285" max="1285" width="5" customWidth="1"/>
    <col min="1286" max="1286" width="14.140625" customWidth="1"/>
    <col min="1287" max="1287" width="6.85546875" customWidth="1"/>
    <col min="1288" max="1288" width="6.42578125" customWidth="1"/>
    <col min="1289" max="1289" width="5.5703125" customWidth="1"/>
    <col min="1290" max="1290" width="8.140625" customWidth="1"/>
    <col min="1291" max="1291" width="8.42578125" customWidth="1"/>
    <col min="1292" max="1292" width="8.140625" customWidth="1"/>
    <col min="1293" max="1293" width="7.7109375" customWidth="1"/>
    <col min="1294" max="1294" width="7.42578125" customWidth="1"/>
    <col min="1295" max="1295" width="7.140625" customWidth="1"/>
    <col min="1296" max="1296" width="9" customWidth="1"/>
    <col min="1297" max="1297" width="7.140625" customWidth="1"/>
    <col min="1298" max="1298" width="9" customWidth="1"/>
    <col min="1299" max="1299" width="8.5703125" customWidth="1"/>
    <col min="1300" max="1300" width="5.42578125" customWidth="1"/>
    <col min="1301" max="1301" width="6.42578125" customWidth="1"/>
    <col min="1302" max="1302" width="4.42578125" customWidth="1"/>
    <col min="1303" max="1303" width="10.28515625" bestFit="1" customWidth="1"/>
    <col min="1304" max="1304" width="9.28515625" bestFit="1" customWidth="1"/>
    <col min="1305" max="1305" width="11.7109375" customWidth="1"/>
    <col min="1306" max="1306" width="9.28515625" customWidth="1"/>
    <col min="1309" max="1309" width="10.85546875" customWidth="1"/>
    <col min="1310" max="1310" width="9.28515625" bestFit="1" customWidth="1"/>
    <col min="1313" max="1315" width="12.28515625" bestFit="1" customWidth="1"/>
    <col min="1537" max="1537" width="6.42578125" customWidth="1"/>
    <col min="1538" max="1538" width="17" customWidth="1"/>
    <col min="1539" max="1539" width="4.5703125" customWidth="1"/>
    <col min="1540" max="1540" width="5.140625" customWidth="1"/>
    <col min="1541" max="1541" width="5" customWidth="1"/>
    <col min="1542" max="1542" width="14.140625" customWidth="1"/>
    <col min="1543" max="1543" width="6.85546875" customWidth="1"/>
    <col min="1544" max="1544" width="6.42578125" customWidth="1"/>
    <col min="1545" max="1545" width="5.5703125" customWidth="1"/>
    <col min="1546" max="1546" width="8.140625" customWidth="1"/>
    <col min="1547" max="1547" width="8.42578125" customWidth="1"/>
    <col min="1548" max="1548" width="8.140625" customWidth="1"/>
    <col min="1549" max="1549" width="7.7109375" customWidth="1"/>
    <col min="1550" max="1550" width="7.42578125" customWidth="1"/>
    <col min="1551" max="1551" width="7.140625" customWidth="1"/>
    <col min="1552" max="1552" width="9" customWidth="1"/>
    <col min="1553" max="1553" width="7.140625" customWidth="1"/>
    <col min="1554" max="1554" width="9" customWidth="1"/>
    <col min="1555" max="1555" width="8.5703125" customWidth="1"/>
    <col min="1556" max="1556" width="5.42578125" customWidth="1"/>
    <col min="1557" max="1557" width="6.42578125" customWidth="1"/>
    <col min="1558" max="1558" width="4.42578125" customWidth="1"/>
    <col min="1559" max="1559" width="10.28515625" bestFit="1" customWidth="1"/>
    <col min="1560" max="1560" width="9.28515625" bestFit="1" customWidth="1"/>
    <col min="1561" max="1561" width="11.7109375" customWidth="1"/>
    <col min="1562" max="1562" width="9.28515625" customWidth="1"/>
    <col min="1565" max="1565" width="10.85546875" customWidth="1"/>
    <col min="1566" max="1566" width="9.28515625" bestFit="1" customWidth="1"/>
    <col min="1569" max="1571" width="12.28515625" bestFit="1" customWidth="1"/>
    <col min="1793" max="1793" width="6.42578125" customWidth="1"/>
    <col min="1794" max="1794" width="17" customWidth="1"/>
    <col min="1795" max="1795" width="4.5703125" customWidth="1"/>
    <col min="1796" max="1796" width="5.140625" customWidth="1"/>
    <col min="1797" max="1797" width="5" customWidth="1"/>
    <col min="1798" max="1798" width="14.140625" customWidth="1"/>
    <col min="1799" max="1799" width="6.85546875" customWidth="1"/>
    <col min="1800" max="1800" width="6.42578125" customWidth="1"/>
    <col min="1801" max="1801" width="5.5703125" customWidth="1"/>
    <col min="1802" max="1802" width="8.140625" customWidth="1"/>
    <col min="1803" max="1803" width="8.42578125" customWidth="1"/>
    <col min="1804" max="1804" width="8.140625" customWidth="1"/>
    <col min="1805" max="1805" width="7.7109375" customWidth="1"/>
    <col min="1806" max="1806" width="7.42578125" customWidth="1"/>
    <col min="1807" max="1807" width="7.140625" customWidth="1"/>
    <col min="1808" max="1808" width="9" customWidth="1"/>
    <col min="1809" max="1809" width="7.140625" customWidth="1"/>
    <col min="1810" max="1810" width="9" customWidth="1"/>
    <col min="1811" max="1811" width="8.5703125" customWidth="1"/>
    <col min="1812" max="1812" width="5.42578125" customWidth="1"/>
    <col min="1813" max="1813" width="6.42578125" customWidth="1"/>
    <col min="1814" max="1814" width="4.42578125" customWidth="1"/>
    <col min="1815" max="1815" width="10.28515625" bestFit="1" customWidth="1"/>
    <col min="1816" max="1816" width="9.28515625" bestFit="1" customWidth="1"/>
    <col min="1817" max="1817" width="11.7109375" customWidth="1"/>
    <col min="1818" max="1818" width="9.28515625" customWidth="1"/>
    <col min="1821" max="1821" width="10.85546875" customWidth="1"/>
    <col min="1822" max="1822" width="9.28515625" bestFit="1" customWidth="1"/>
    <col min="1825" max="1827" width="12.28515625" bestFit="1" customWidth="1"/>
    <col min="2049" max="2049" width="6.42578125" customWidth="1"/>
    <col min="2050" max="2050" width="17" customWidth="1"/>
    <col min="2051" max="2051" width="4.5703125" customWidth="1"/>
    <col min="2052" max="2052" width="5.140625" customWidth="1"/>
    <col min="2053" max="2053" width="5" customWidth="1"/>
    <col min="2054" max="2054" width="14.140625" customWidth="1"/>
    <col min="2055" max="2055" width="6.85546875" customWidth="1"/>
    <col min="2056" max="2056" width="6.42578125" customWidth="1"/>
    <col min="2057" max="2057" width="5.5703125" customWidth="1"/>
    <col min="2058" max="2058" width="8.140625" customWidth="1"/>
    <col min="2059" max="2059" width="8.42578125" customWidth="1"/>
    <col min="2060" max="2060" width="8.140625" customWidth="1"/>
    <col min="2061" max="2061" width="7.7109375" customWidth="1"/>
    <col min="2062" max="2062" width="7.42578125" customWidth="1"/>
    <col min="2063" max="2063" width="7.140625" customWidth="1"/>
    <col min="2064" max="2064" width="9" customWidth="1"/>
    <col min="2065" max="2065" width="7.140625" customWidth="1"/>
    <col min="2066" max="2066" width="9" customWidth="1"/>
    <col min="2067" max="2067" width="8.5703125" customWidth="1"/>
    <col min="2068" max="2068" width="5.42578125" customWidth="1"/>
    <col min="2069" max="2069" width="6.42578125" customWidth="1"/>
    <col min="2070" max="2070" width="4.42578125" customWidth="1"/>
    <col min="2071" max="2071" width="10.28515625" bestFit="1" customWidth="1"/>
    <col min="2072" max="2072" width="9.28515625" bestFit="1" customWidth="1"/>
    <col min="2073" max="2073" width="11.7109375" customWidth="1"/>
    <col min="2074" max="2074" width="9.28515625" customWidth="1"/>
    <col min="2077" max="2077" width="10.85546875" customWidth="1"/>
    <col min="2078" max="2078" width="9.28515625" bestFit="1" customWidth="1"/>
    <col min="2081" max="2083" width="12.28515625" bestFit="1" customWidth="1"/>
    <col min="2305" max="2305" width="6.42578125" customWidth="1"/>
    <col min="2306" max="2306" width="17" customWidth="1"/>
    <col min="2307" max="2307" width="4.5703125" customWidth="1"/>
    <col min="2308" max="2308" width="5.140625" customWidth="1"/>
    <col min="2309" max="2309" width="5" customWidth="1"/>
    <col min="2310" max="2310" width="14.140625" customWidth="1"/>
    <col min="2311" max="2311" width="6.85546875" customWidth="1"/>
    <col min="2312" max="2312" width="6.42578125" customWidth="1"/>
    <col min="2313" max="2313" width="5.5703125" customWidth="1"/>
    <col min="2314" max="2314" width="8.140625" customWidth="1"/>
    <col min="2315" max="2315" width="8.42578125" customWidth="1"/>
    <col min="2316" max="2316" width="8.140625" customWidth="1"/>
    <col min="2317" max="2317" width="7.7109375" customWidth="1"/>
    <col min="2318" max="2318" width="7.42578125" customWidth="1"/>
    <col min="2319" max="2319" width="7.140625" customWidth="1"/>
    <col min="2320" max="2320" width="9" customWidth="1"/>
    <col min="2321" max="2321" width="7.140625" customWidth="1"/>
    <col min="2322" max="2322" width="9" customWidth="1"/>
    <col min="2323" max="2323" width="8.5703125" customWidth="1"/>
    <col min="2324" max="2324" width="5.42578125" customWidth="1"/>
    <col min="2325" max="2325" width="6.42578125" customWidth="1"/>
    <col min="2326" max="2326" width="4.42578125" customWidth="1"/>
    <col min="2327" max="2327" width="10.28515625" bestFit="1" customWidth="1"/>
    <col min="2328" max="2328" width="9.28515625" bestFit="1" customWidth="1"/>
    <col min="2329" max="2329" width="11.7109375" customWidth="1"/>
    <col min="2330" max="2330" width="9.28515625" customWidth="1"/>
    <col min="2333" max="2333" width="10.85546875" customWidth="1"/>
    <col min="2334" max="2334" width="9.28515625" bestFit="1" customWidth="1"/>
    <col min="2337" max="2339" width="12.28515625" bestFit="1" customWidth="1"/>
    <col min="2561" max="2561" width="6.42578125" customWidth="1"/>
    <col min="2562" max="2562" width="17" customWidth="1"/>
    <col min="2563" max="2563" width="4.5703125" customWidth="1"/>
    <col min="2564" max="2564" width="5.140625" customWidth="1"/>
    <col min="2565" max="2565" width="5" customWidth="1"/>
    <col min="2566" max="2566" width="14.140625" customWidth="1"/>
    <col min="2567" max="2567" width="6.85546875" customWidth="1"/>
    <col min="2568" max="2568" width="6.42578125" customWidth="1"/>
    <col min="2569" max="2569" width="5.5703125" customWidth="1"/>
    <col min="2570" max="2570" width="8.140625" customWidth="1"/>
    <col min="2571" max="2571" width="8.42578125" customWidth="1"/>
    <col min="2572" max="2572" width="8.140625" customWidth="1"/>
    <col min="2573" max="2573" width="7.7109375" customWidth="1"/>
    <col min="2574" max="2574" width="7.42578125" customWidth="1"/>
    <col min="2575" max="2575" width="7.140625" customWidth="1"/>
    <col min="2576" max="2576" width="9" customWidth="1"/>
    <col min="2577" max="2577" width="7.140625" customWidth="1"/>
    <col min="2578" max="2578" width="9" customWidth="1"/>
    <col min="2579" max="2579" width="8.5703125" customWidth="1"/>
    <col min="2580" max="2580" width="5.42578125" customWidth="1"/>
    <col min="2581" max="2581" width="6.42578125" customWidth="1"/>
    <col min="2582" max="2582" width="4.42578125" customWidth="1"/>
    <col min="2583" max="2583" width="10.28515625" bestFit="1" customWidth="1"/>
    <col min="2584" max="2584" width="9.28515625" bestFit="1" customWidth="1"/>
    <col min="2585" max="2585" width="11.7109375" customWidth="1"/>
    <col min="2586" max="2586" width="9.28515625" customWidth="1"/>
    <col min="2589" max="2589" width="10.85546875" customWidth="1"/>
    <col min="2590" max="2590" width="9.28515625" bestFit="1" customWidth="1"/>
    <col min="2593" max="2595" width="12.28515625" bestFit="1" customWidth="1"/>
    <col min="2817" max="2817" width="6.42578125" customWidth="1"/>
    <col min="2818" max="2818" width="17" customWidth="1"/>
    <col min="2819" max="2819" width="4.5703125" customWidth="1"/>
    <col min="2820" max="2820" width="5.140625" customWidth="1"/>
    <col min="2821" max="2821" width="5" customWidth="1"/>
    <col min="2822" max="2822" width="14.140625" customWidth="1"/>
    <col min="2823" max="2823" width="6.85546875" customWidth="1"/>
    <col min="2824" max="2824" width="6.42578125" customWidth="1"/>
    <col min="2825" max="2825" width="5.5703125" customWidth="1"/>
    <col min="2826" max="2826" width="8.140625" customWidth="1"/>
    <col min="2827" max="2827" width="8.42578125" customWidth="1"/>
    <col min="2828" max="2828" width="8.140625" customWidth="1"/>
    <col min="2829" max="2829" width="7.7109375" customWidth="1"/>
    <col min="2830" max="2830" width="7.42578125" customWidth="1"/>
    <col min="2831" max="2831" width="7.140625" customWidth="1"/>
    <col min="2832" max="2832" width="9" customWidth="1"/>
    <col min="2833" max="2833" width="7.140625" customWidth="1"/>
    <col min="2834" max="2834" width="9" customWidth="1"/>
    <col min="2835" max="2835" width="8.5703125" customWidth="1"/>
    <col min="2836" max="2836" width="5.42578125" customWidth="1"/>
    <col min="2837" max="2837" width="6.42578125" customWidth="1"/>
    <col min="2838" max="2838" width="4.42578125" customWidth="1"/>
    <col min="2839" max="2839" width="10.28515625" bestFit="1" customWidth="1"/>
    <col min="2840" max="2840" width="9.28515625" bestFit="1" customWidth="1"/>
    <col min="2841" max="2841" width="11.7109375" customWidth="1"/>
    <col min="2842" max="2842" width="9.28515625" customWidth="1"/>
    <col min="2845" max="2845" width="10.85546875" customWidth="1"/>
    <col min="2846" max="2846" width="9.28515625" bestFit="1" customWidth="1"/>
    <col min="2849" max="2851" width="12.28515625" bestFit="1" customWidth="1"/>
    <col min="3073" max="3073" width="6.42578125" customWidth="1"/>
    <col min="3074" max="3074" width="17" customWidth="1"/>
    <col min="3075" max="3075" width="4.5703125" customWidth="1"/>
    <col min="3076" max="3076" width="5.140625" customWidth="1"/>
    <col min="3077" max="3077" width="5" customWidth="1"/>
    <col min="3078" max="3078" width="14.140625" customWidth="1"/>
    <col min="3079" max="3079" width="6.85546875" customWidth="1"/>
    <col min="3080" max="3080" width="6.42578125" customWidth="1"/>
    <col min="3081" max="3081" width="5.5703125" customWidth="1"/>
    <col min="3082" max="3082" width="8.140625" customWidth="1"/>
    <col min="3083" max="3083" width="8.42578125" customWidth="1"/>
    <col min="3084" max="3084" width="8.140625" customWidth="1"/>
    <col min="3085" max="3085" width="7.7109375" customWidth="1"/>
    <col min="3086" max="3086" width="7.42578125" customWidth="1"/>
    <col min="3087" max="3087" width="7.140625" customWidth="1"/>
    <col min="3088" max="3088" width="9" customWidth="1"/>
    <col min="3089" max="3089" width="7.140625" customWidth="1"/>
    <col min="3090" max="3090" width="9" customWidth="1"/>
    <col min="3091" max="3091" width="8.5703125" customWidth="1"/>
    <col min="3092" max="3092" width="5.42578125" customWidth="1"/>
    <col min="3093" max="3093" width="6.42578125" customWidth="1"/>
    <col min="3094" max="3094" width="4.42578125" customWidth="1"/>
    <col min="3095" max="3095" width="10.28515625" bestFit="1" customWidth="1"/>
    <col min="3096" max="3096" width="9.28515625" bestFit="1" customWidth="1"/>
    <col min="3097" max="3097" width="11.7109375" customWidth="1"/>
    <col min="3098" max="3098" width="9.28515625" customWidth="1"/>
    <col min="3101" max="3101" width="10.85546875" customWidth="1"/>
    <col min="3102" max="3102" width="9.28515625" bestFit="1" customWidth="1"/>
    <col min="3105" max="3107" width="12.28515625" bestFit="1" customWidth="1"/>
    <col min="3329" max="3329" width="6.42578125" customWidth="1"/>
    <col min="3330" max="3330" width="17" customWidth="1"/>
    <col min="3331" max="3331" width="4.5703125" customWidth="1"/>
    <col min="3332" max="3332" width="5.140625" customWidth="1"/>
    <col min="3333" max="3333" width="5" customWidth="1"/>
    <col min="3334" max="3334" width="14.140625" customWidth="1"/>
    <col min="3335" max="3335" width="6.85546875" customWidth="1"/>
    <col min="3336" max="3336" width="6.42578125" customWidth="1"/>
    <col min="3337" max="3337" width="5.5703125" customWidth="1"/>
    <col min="3338" max="3338" width="8.140625" customWidth="1"/>
    <col min="3339" max="3339" width="8.42578125" customWidth="1"/>
    <col min="3340" max="3340" width="8.140625" customWidth="1"/>
    <col min="3341" max="3341" width="7.7109375" customWidth="1"/>
    <col min="3342" max="3342" width="7.42578125" customWidth="1"/>
    <col min="3343" max="3343" width="7.140625" customWidth="1"/>
    <col min="3344" max="3344" width="9" customWidth="1"/>
    <col min="3345" max="3345" width="7.140625" customWidth="1"/>
    <col min="3346" max="3346" width="9" customWidth="1"/>
    <col min="3347" max="3347" width="8.5703125" customWidth="1"/>
    <col min="3348" max="3348" width="5.42578125" customWidth="1"/>
    <col min="3349" max="3349" width="6.42578125" customWidth="1"/>
    <col min="3350" max="3350" width="4.42578125" customWidth="1"/>
    <col min="3351" max="3351" width="10.28515625" bestFit="1" customWidth="1"/>
    <col min="3352" max="3352" width="9.28515625" bestFit="1" customWidth="1"/>
    <col min="3353" max="3353" width="11.7109375" customWidth="1"/>
    <col min="3354" max="3354" width="9.28515625" customWidth="1"/>
    <col min="3357" max="3357" width="10.85546875" customWidth="1"/>
    <col min="3358" max="3358" width="9.28515625" bestFit="1" customWidth="1"/>
    <col min="3361" max="3363" width="12.28515625" bestFit="1" customWidth="1"/>
    <col min="3585" max="3585" width="6.42578125" customWidth="1"/>
    <col min="3586" max="3586" width="17" customWidth="1"/>
    <col min="3587" max="3587" width="4.5703125" customWidth="1"/>
    <col min="3588" max="3588" width="5.140625" customWidth="1"/>
    <col min="3589" max="3589" width="5" customWidth="1"/>
    <col min="3590" max="3590" width="14.140625" customWidth="1"/>
    <col min="3591" max="3591" width="6.85546875" customWidth="1"/>
    <col min="3592" max="3592" width="6.42578125" customWidth="1"/>
    <col min="3593" max="3593" width="5.5703125" customWidth="1"/>
    <col min="3594" max="3594" width="8.140625" customWidth="1"/>
    <col min="3595" max="3595" width="8.42578125" customWidth="1"/>
    <col min="3596" max="3596" width="8.140625" customWidth="1"/>
    <col min="3597" max="3597" width="7.7109375" customWidth="1"/>
    <col min="3598" max="3598" width="7.42578125" customWidth="1"/>
    <col min="3599" max="3599" width="7.140625" customWidth="1"/>
    <col min="3600" max="3600" width="9" customWidth="1"/>
    <col min="3601" max="3601" width="7.140625" customWidth="1"/>
    <col min="3602" max="3602" width="9" customWidth="1"/>
    <col min="3603" max="3603" width="8.5703125" customWidth="1"/>
    <col min="3604" max="3604" width="5.42578125" customWidth="1"/>
    <col min="3605" max="3605" width="6.42578125" customWidth="1"/>
    <col min="3606" max="3606" width="4.42578125" customWidth="1"/>
    <col min="3607" max="3607" width="10.28515625" bestFit="1" customWidth="1"/>
    <col min="3608" max="3608" width="9.28515625" bestFit="1" customWidth="1"/>
    <col min="3609" max="3609" width="11.7109375" customWidth="1"/>
    <col min="3610" max="3610" width="9.28515625" customWidth="1"/>
    <col min="3613" max="3613" width="10.85546875" customWidth="1"/>
    <col min="3614" max="3614" width="9.28515625" bestFit="1" customWidth="1"/>
    <col min="3617" max="3619" width="12.28515625" bestFit="1" customWidth="1"/>
    <col min="3841" max="3841" width="6.42578125" customWidth="1"/>
    <col min="3842" max="3842" width="17" customWidth="1"/>
    <col min="3843" max="3843" width="4.5703125" customWidth="1"/>
    <col min="3844" max="3844" width="5.140625" customWidth="1"/>
    <col min="3845" max="3845" width="5" customWidth="1"/>
    <col min="3846" max="3846" width="14.140625" customWidth="1"/>
    <col min="3847" max="3847" width="6.85546875" customWidth="1"/>
    <col min="3848" max="3848" width="6.42578125" customWidth="1"/>
    <col min="3849" max="3849" width="5.5703125" customWidth="1"/>
    <col min="3850" max="3850" width="8.140625" customWidth="1"/>
    <col min="3851" max="3851" width="8.42578125" customWidth="1"/>
    <col min="3852" max="3852" width="8.140625" customWidth="1"/>
    <col min="3853" max="3853" width="7.7109375" customWidth="1"/>
    <col min="3854" max="3854" width="7.42578125" customWidth="1"/>
    <col min="3855" max="3855" width="7.140625" customWidth="1"/>
    <col min="3856" max="3856" width="9" customWidth="1"/>
    <col min="3857" max="3857" width="7.140625" customWidth="1"/>
    <col min="3858" max="3858" width="9" customWidth="1"/>
    <col min="3859" max="3859" width="8.5703125" customWidth="1"/>
    <col min="3860" max="3860" width="5.42578125" customWidth="1"/>
    <col min="3861" max="3861" width="6.42578125" customWidth="1"/>
    <col min="3862" max="3862" width="4.42578125" customWidth="1"/>
    <col min="3863" max="3863" width="10.28515625" bestFit="1" customWidth="1"/>
    <col min="3864" max="3864" width="9.28515625" bestFit="1" customWidth="1"/>
    <col min="3865" max="3865" width="11.7109375" customWidth="1"/>
    <col min="3866" max="3866" width="9.28515625" customWidth="1"/>
    <col min="3869" max="3869" width="10.85546875" customWidth="1"/>
    <col min="3870" max="3870" width="9.28515625" bestFit="1" customWidth="1"/>
    <col min="3873" max="3875" width="12.28515625" bestFit="1" customWidth="1"/>
    <col min="4097" max="4097" width="6.42578125" customWidth="1"/>
    <col min="4098" max="4098" width="17" customWidth="1"/>
    <col min="4099" max="4099" width="4.5703125" customWidth="1"/>
    <col min="4100" max="4100" width="5.140625" customWidth="1"/>
    <col min="4101" max="4101" width="5" customWidth="1"/>
    <col min="4102" max="4102" width="14.140625" customWidth="1"/>
    <col min="4103" max="4103" width="6.85546875" customWidth="1"/>
    <col min="4104" max="4104" width="6.42578125" customWidth="1"/>
    <col min="4105" max="4105" width="5.5703125" customWidth="1"/>
    <col min="4106" max="4106" width="8.140625" customWidth="1"/>
    <col min="4107" max="4107" width="8.42578125" customWidth="1"/>
    <col min="4108" max="4108" width="8.140625" customWidth="1"/>
    <col min="4109" max="4109" width="7.7109375" customWidth="1"/>
    <col min="4110" max="4110" width="7.42578125" customWidth="1"/>
    <col min="4111" max="4111" width="7.140625" customWidth="1"/>
    <col min="4112" max="4112" width="9" customWidth="1"/>
    <col min="4113" max="4113" width="7.140625" customWidth="1"/>
    <col min="4114" max="4114" width="9" customWidth="1"/>
    <col min="4115" max="4115" width="8.5703125" customWidth="1"/>
    <col min="4116" max="4116" width="5.42578125" customWidth="1"/>
    <col min="4117" max="4117" width="6.42578125" customWidth="1"/>
    <col min="4118" max="4118" width="4.42578125" customWidth="1"/>
    <col min="4119" max="4119" width="10.28515625" bestFit="1" customWidth="1"/>
    <col min="4120" max="4120" width="9.28515625" bestFit="1" customWidth="1"/>
    <col min="4121" max="4121" width="11.7109375" customWidth="1"/>
    <col min="4122" max="4122" width="9.28515625" customWidth="1"/>
    <col min="4125" max="4125" width="10.85546875" customWidth="1"/>
    <col min="4126" max="4126" width="9.28515625" bestFit="1" customWidth="1"/>
    <col min="4129" max="4131" width="12.28515625" bestFit="1" customWidth="1"/>
    <col min="4353" max="4353" width="6.42578125" customWidth="1"/>
    <col min="4354" max="4354" width="17" customWidth="1"/>
    <col min="4355" max="4355" width="4.5703125" customWidth="1"/>
    <col min="4356" max="4356" width="5.140625" customWidth="1"/>
    <col min="4357" max="4357" width="5" customWidth="1"/>
    <col min="4358" max="4358" width="14.140625" customWidth="1"/>
    <col min="4359" max="4359" width="6.85546875" customWidth="1"/>
    <col min="4360" max="4360" width="6.42578125" customWidth="1"/>
    <col min="4361" max="4361" width="5.5703125" customWidth="1"/>
    <col min="4362" max="4362" width="8.140625" customWidth="1"/>
    <col min="4363" max="4363" width="8.42578125" customWidth="1"/>
    <col min="4364" max="4364" width="8.140625" customWidth="1"/>
    <col min="4365" max="4365" width="7.7109375" customWidth="1"/>
    <col min="4366" max="4366" width="7.42578125" customWidth="1"/>
    <col min="4367" max="4367" width="7.140625" customWidth="1"/>
    <col min="4368" max="4368" width="9" customWidth="1"/>
    <col min="4369" max="4369" width="7.140625" customWidth="1"/>
    <col min="4370" max="4370" width="9" customWidth="1"/>
    <col min="4371" max="4371" width="8.5703125" customWidth="1"/>
    <col min="4372" max="4372" width="5.42578125" customWidth="1"/>
    <col min="4373" max="4373" width="6.42578125" customWidth="1"/>
    <col min="4374" max="4374" width="4.42578125" customWidth="1"/>
    <col min="4375" max="4375" width="10.28515625" bestFit="1" customWidth="1"/>
    <col min="4376" max="4376" width="9.28515625" bestFit="1" customWidth="1"/>
    <col min="4377" max="4377" width="11.7109375" customWidth="1"/>
    <col min="4378" max="4378" width="9.28515625" customWidth="1"/>
    <col min="4381" max="4381" width="10.85546875" customWidth="1"/>
    <col min="4382" max="4382" width="9.28515625" bestFit="1" customWidth="1"/>
    <col min="4385" max="4387" width="12.28515625" bestFit="1" customWidth="1"/>
    <col min="4609" max="4609" width="6.42578125" customWidth="1"/>
    <col min="4610" max="4610" width="17" customWidth="1"/>
    <col min="4611" max="4611" width="4.5703125" customWidth="1"/>
    <col min="4612" max="4612" width="5.140625" customWidth="1"/>
    <col min="4613" max="4613" width="5" customWidth="1"/>
    <col min="4614" max="4614" width="14.140625" customWidth="1"/>
    <col min="4615" max="4615" width="6.85546875" customWidth="1"/>
    <col min="4616" max="4616" width="6.42578125" customWidth="1"/>
    <col min="4617" max="4617" width="5.5703125" customWidth="1"/>
    <col min="4618" max="4618" width="8.140625" customWidth="1"/>
    <col min="4619" max="4619" width="8.42578125" customWidth="1"/>
    <col min="4620" max="4620" width="8.140625" customWidth="1"/>
    <col min="4621" max="4621" width="7.7109375" customWidth="1"/>
    <col min="4622" max="4622" width="7.42578125" customWidth="1"/>
    <col min="4623" max="4623" width="7.140625" customWidth="1"/>
    <col min="4624" max="4624" width="9" customWidth="1"/>
    <col min="4625" max="4625" width="7.140625" customWidth="1"/>
    <col min="4626" max="4626" width="9" customWidth="1"/>
    <col min="4627" max="4627" width="8.5703125" customWidth="1"/>
    <col min="4628" max="4628" width="5.42578125" customWidth="1"/>
    <col min="4629" max="4629" width="6.42578125" customWidth="1"/>
    <col min="4630" max="4630" width="4.42578125" customWidth="1"/>
    <col min="4631" max="4631" width="10.28515625" bestFit="1" customWidth="1"/>
    <col min="4632" max="4632" width="9.28515625" bestFit="1" customWidth="1"/>
    <col min="4633" max="4633" width="11.7109375" customWidth="1"/>
    <col min="4634" max="4634" width="9.28515625" customWidth="1"/>
    <col min="4637" max="4637" width="10.85546875" customWidth="1"/>
    <col min="4638" max="4638" width="9.28515625" bestFit="1" customWidth="1"/>
    <col min="4641" max="4643" width="12.28515625" bestFit="1" customWidth="1"/>
    <col min="4865" max="4865" width="6.42578125" customWidth="1"/>
    <col min="4866" max="4866" width="17" customWidth="1"/>
    <col min="4867" max="4867" width="4.5703125" customWidth="1"/>
    <col min="4868" max="4868" width="5.140625" customWidth="1"/>
    <col min="4869" max="4869" width="5" customWidth="1"/>
    <col min="4870" max="4870" width="14.140625" customWidth="1"/>
    <col min="4871" max="4871" width="6.85546875" customWidth="1"/>
    <col min="4872" max="4872" width="6.42578125" customWidth="1"/>
    <col min="4873" max="4873" width="5.5703125" customWidth="1"/>
    <col min="4874" max="4874" width="8.140625" customWidth="1"/>
    <col min="4875" max="4875" width="8.42578125" customWidth="1"/>
    <col min="4876" max="4876" width="8.140625" customWidth="1"/>
    <col min="4877" max="4877" width="7.7109375" customWidth="1"/>
    <col min="4878" max="4878" width="7.42578125" customWidth="1"/>
    <col min="4879" max="4879" width="7.140625" customWidth="1"/>
    <col min="4880" max="4880" width="9" customWidth="1"/>
    <col min="4881" max="4881" width="7.140625" customWidth="1"/>
    <col min="4882" max="4882" width="9" customWidth="1"/>
    <col min="4883" max="4883" width="8.5703125" customWidth="1"/>
    <col min="4884" max="4884" width="5.42578125" customWidth="1"/>
    <col min="4885" max="4885" width="6.42578125" customWidth="1"/>
    <col min="4886" max="4886" width="4.42578125" customWidth="1"/>
    <col min="4887" max="4887" width="10.28515625" bestFit="1" customWidth="1"/>
    <col min="4888" max="4888" width="9.28515625" bestFit="1" customWidth="1"/>
    <col min="4889" max="4889" width="11.7109375" customWidth="1"/>
    <col min="4890" max="4890" width="9.28515625" customWidth="1"/>
    <col min="4893" max="4893" width="10.85546875" customWidth="1"/>
    <col min="4894" max="4894" width="9.28515625" bestFit="1" customWidth="1"/>
    <col min="4897" max="4899" width="12.28515625" bestFit="1" customWidth="1"/>
    <col min="5121" max="5121" width="6.42578125" customWidth="1"/>
    <col min="5122" max="5122" width="17" customWidth="1"/>
    <col min="5123" max="5123" width="4.5703125" customWidth="1"/>
    <col min="5124" max="5124" width="5.140625" customWidth="1"/>
    <col min="5125" max="5125" width="5" customWidth="1"/>
    <col min="5126" max="5126" width="14.140625" customWidth="1"/>
    <col min="5127" max="5127" width="6.85546875" customWidth="1"/>
    <col min="5128" max="5128" width="6.42578125" customWidth="1"/>
    <col min="5129" max="5129" width="5.5703125" customWidth="1"/>
    <col min="5130" max="5130" width="8.140625" customWidth="1"/>
    <col min="5131" max="5131" width="8.42578125" customWidth="1"/>
    <col min="5132" max="5132" width="8.140625" customWidth="1"/>
    <col min="5133" max="5133" width="7.7109375" customWidth="1"/>
    <col min="5134" max="5134" width="7.42578125" customWidth="1"/>
    <col min="5135" max="5135" width="7.140625" customWidth="1"/>
    <col min="5136" max="5136" width="9" customWidth="1"/>
    <col min="5137" max="5137" width="7.140625" customWidth="1"/>
    <col min="5138" max="5138" width="9" customWidth="1"/>
    <col min="5139" max="5139" width="8.5703125" customWidth="1"/>
    <col min="5140" max="5140" width="5.42578125" customWidth="1"/>
    <col min="5141" max="5141" width="6.42578125" customWidth="1"/>
    <col min="5142" max="5142" width="4.42578125" customWidth="1"/>
    <col min="5143" max="5143" width="10.28515625" bestFit="1" customWidth="1"/>
    <col min="5144" max="5144" width="9.28515625" bestFit="1" customWidth="1"/>
    <col min="5145" max="5145" width="11.7109375" customWidth="1"/>
    <col min="5146" max="5146" width="9.28515625" customWidth="1"/>
    <col min="5149" max="5149" width="10.85546875" customWidth="1"/>
    <col min="5150" max="5150" width="9.28515625" bestFit="1" customWidth="1"/>
    <col min="5153" max="5155" width="12.28515625" bestFit="1" customWidth="1"/>
    <col min="5377" max="5377" width="6.42578125" customWidth="1"/>
    <col min="5378" max="5378" width="17" customWidth="1"/>
    <col min="5379" max="5379" width="4.5703125" customWidth="1"/>
    <col min="5380" max="5380" width="5.140625" customWidth="1"/>
    <col min="5381" max="5381" width="5" customWidth="1"/>
    <col min="5382" max="5382" width="14.140625" customWidth="1"/>
    <col min="5383" max="5383" width="6.85546875" customWidth="1"/>
    <col min="5384" max="5384" width="6.42578125" customWidth="1"/>
    <col min="5385" max="5385" width="5.5703125" customWidth="1"/>
    <col min="5386" max="5386" width="8.140625" customWidth="1"/>
    <col min="5387" max="5387" width="8.42578125" customWidth="1"/>
    <col min="5388" max="5388" width="8.140625" customWidth="1"/>
    <col min="5389" max="5389" width="7.7109375" customWidth="1"/>
    <col min="5390" max="5390" width="7.42578125" customWidth="1"/>
    <col min="5391" max="5391" width="7.140625" customWidth="1"/>
    <col min="5392" max="5392" width="9" customWidth="1"/>
    <col min="5393" max="5393" width="7.140625" customWidth="1"/>
    <col min="5394" max="5394" width="9" customWidth="1"/>
    <col min="5395" max="5395" width="8.5703125" customWidth="1"/>
    <col min="5396" max="5396" width="5.42578125" customWidth="1"/>
    <col min="5397" max="5397" width="6.42578125" customWidth="1"/>
    <col min="5398" max="5398" width="4.42578125" customWidth="1"/>
    <col min="5399" max="5399" width="10.28515625" bestFit="1" customWidth="1"/>
    <col min="5400" max="5400" width="9.28515625" bestFit="1" customWidth="1"/>
    <col min="5401" max="5401" width="11.7109375" customWidth="1"/>
    <col min="5402" max="5402" width="9.28515625" customWidth="1"/>
    <col min="5405" max="5405" width="10.85546875" customWidth="1"/>
    <col min="5406" max="5406" width="9.28515625" bestFit="1" customWidth="1"/>
    <col min="5409" max="5411" width="12.28515625" bestFit="1" customWidth="1"/>
    <col min="5633" max="5633" width="6.42578125" customWidth="1"/>
    <col min="5634" max="5634" width="17" customWidth="1"/>
    <col min="5635" max="5635" width="4.5703125" customWidth="1"/>
    <col min="5636" max="5636" width="5.140625" customWidth="1"/>
    <col min="5637" max="5637" width="5" customWidth="1"/>
    <col min="5638" max="5638" width="14.140625" customWidth="1"/>
    <col min="5639" max="5639" width="6.85546875" customWidth="1"/>
    <col min="5640" max="5640" width="6.42578125" customWidth="1"/>
    <col min="5641" max="5641" width="5.5703125" customWidth="1"/>
    <col min="5642" max="5642" width="8.140625" customWidth="1"/>
    <col min="5643" max="5643" width="8.42578125" customWidth="1"/>
    <col min="5644" max="5644" width="8.140625" customWidth="1"/>
    <col min="5645" max="5645" width="7.7109375" customWidth="1"/>
    <col min="5646" max="5646" width="7.42578125" customWidth="1"/>
    <col min="5647" max="5647" width="7.140625" customWidth="1"/>
    <col min="5648" max="5648" width="9" customWidth="1"/>
    <col min="5649" max="5649" width="7.140625" customWidth="1"/>
    <col min="5650" max="5650" width="9" customWidth="1"/>
    <col min="5651" max="5651" width="8.5703125" customWidth="1"/>
    <col min="5652" max="5652" width="5.42578125" customWidth="1"/>
    <col min="5653" max="5653" width="6.42578125" customWidth="1"/>
    <col min="5654" max="5654" width="4.42578125" customWidth="1"/>
    <col min="5655" max="5655" width="10.28515625" bestFit="1" customWidth="1"/>
    <col min="5656" max="5656" width="9.28515625" bestFit="1" customWidth="1"/>
    <col min="5657" max="5657" width="11.7109375" customWidth="1"/>
    <col min="5658" max="5658" width="9.28515625" customWidth="1"/>
    <col min="5661" max="5661" width="10.85546875" customWidth="1"/>
    <col min="5662" max="5662" width="9.28515625" bestFit="1" customWidth="1"/>
    <col min="5665" max="5667" width="12.28515625" bestFit="1" customWidth="1"/>
    <col min="5889" max="5889" width="6.42578125" customWidth="1"/>
    <col min="5890" max="5890" width="17" customWidth="1"/>
    <col min="5891" max="5891" width="4.5703125" customWidth="1"/>
    <col min="5892" max="5892" width="5.140625" customWidth="1"/>
    <col min="5893" max="5893" width="5" customWidth="1"/>
    <col min="5894" max="5894" width="14.140625" customWidth="1"/>
    <col min="5895" max="5895" width="6.85546875" customWidth="1"/>
    <col min="5896" max="5896" width="6.42578125" customWidth="1"/>
    <col min="5897" max="5897" width="5.5703125" customWidth="1"/>
    <col min="5898" max="5898" width="8.140625" customWidth="1"/>
    <col min="5899" max="5899" width="8.42578125" customWidth="1"/>
    <col min="5900" max="5900" width="8.140625" customWidth="1"/>
    <col min="5901" max="5901" width="7.7109375" customWidth="1"/>
    <col min="5902" max="5902" width="7.42578125" customWidth="1"/>
    <col min="5903" max="5903" width="7.140625" customWidth="1"/>
    <col min="5904" max="5904" width="9" customWidth="1"/>
    <col min="5905" max="5905" width="7.140625" customWidth="1"/>
    <col min="5906" max="5906" width="9" customWidth="1"/>
    <col min="5907" max="5907" width="8.5703125" customWidth="1"/>
    <col min="5908" max="5908" width="5.42578125" customWidth="1"/>
    <col min="5909" max="5909" width="6.42578125" customWidth="1"/>
    <col min="5910" max="5910" width="4.42578125" customWidth="1"/>
    <col min="5911" max="5911" width="10.28515625" bestFit="1" customWidth="1"/>
    <col min="5912" max="5912" width="9.28515625" bestFit="1" customWidth="1"/>
    <col min="5913" max="5913" width="11.7109375" customWidth="1"/>
    <col min="5914" max="5914" width="9.28515625" customWidth="1"/>
    <col min="5917" max="5917" width="10.85546875" customWidth="1"/>
    <col min="5918" max="5918" width="9.28515625" bestFit="1" customWidth="1"/>
    <col min="5921" max="5923" width="12.28515625" bestFit="1" customWidth="1"/>
    <col min="6145" max="6145" width="6.42578125" customWidth="1"/>
    <col min="6146" max="6146" width="17" customWidth="1"/>
    <col min="6147" max="6147" width="4.5703125" customWidth="1"/>
    <col min="6148" max="6148" width="5.140625" customWidth="1"/>
    <col min="6149" max="6149" width="5" customWidth="1"/>
    <col min="6150" max="6150" width="14.140625" customWidth="1"/>
    <col min="6151" max="6151" width="6.85546875" customWidth="1"/>
    <col min="6152" max="6152" width="6.42578125" customWidth="1"/>
    <col min="6153" max="6153" width="5.5703125" customWidth="1"/>
    <col min="6154" max="6154" width="8.140625" customWidth="1"/>
    <col min="6155" max="6155" width="8.42578125" customWidth="1"/>
    <col min="6156" max="6156" width="8.140625" customWidth="1"/>
    <col min="6157" max="6157" width="7.7109375" customWidth="1"/>
    <col min="6158" max="6158" width="7.42578125" customWidth="1"/>
    <col min="6159" max="6159" width="7.140625" customWidth="1"/>
    <col min="6160" max="6160" width="9" customWidth="1"/>
    <col min="6161" max="6161" width="7.140625" customWidth="1"/>
    <col min="6162" max="6162" width="9" customWidth="1"/>
    <col min="6163" max="6163" width="8.5703125" customWidth="1"/>
    <col min="6164" max="6164" width="5.42578125" customWidth="1"/>
    <col min="6165" max="6165" width="6.42578125" customWidth="1"/>
    <col min="6166" max="6166" width="4.42578125" customWidth="1"/>
    <col min="6167" max="6167" width="10.28515625" bestFit="1" customWidth="1"/>
    <col min="6168" max="6168" width="9.28515625" bestFit="1" customWidth="1"/>
    <col min="6169" max="6169" width="11.7109375" customWidth="1"/>
    <col min="6170" max="6170" width="9.28515625" customWidth="1"/>
    <col min="6173" max="6173" width="10.85546875" customWidth="1"/>
    <col min="6174" max="6174" width="9.28515625" bestFit="1" customWidth="1"/>
    <col min="6177" max="6179" width="12.28515625" bestFit="1" customWidth="1"/>
    <col min="6401" max="6401" width="6.42578125" customWidth="1"/>
    <col min="6402" max="6402" width="17" customWidth="1"/>
    <col min="6403" max="6403" width="4.5703125" customWidth="1"/>
    <col min="6404" max="6404" width="5.140625" customWidth="1"/>
    <col min="6405" max="6405" width="5" customWidth="1"/>
    <col min="6406" max="6406" width="14.140625" customWidth="1"/>
    <col min="6407" max="6407" width="6.85546875" customWidth="1"/>
    <col min="6408" max="6408" width="6.42578125" customWidth="1"/>
    <col min="6409" max="6409" width="5.5703125" customWidth="1"/>
    <col min="6410" max="6410" width="8.140625" customWidth="1"/>
    <col min="6411" max="6411" width="8.42578125" customWidth="1"/>
    <col min="6412" max="6412" width="8.140625" customWidth="1"/>
    <col min="6413" max="6413" width="7.7109375" customWidth="1"/>
    <col min="6414" max="6414" width="7.42578125" customWidth="1"/>
    <col min="6415" max="6415" width="7.140625" customWidth="1"/>
    <col min="6416" max="6416" width="9" customWidth="1"/>
    <col min="6417" max="6417" width="7.140625" customWidth="1"/>
    <col min="6418" max="6418" width="9" customWidth="1"/>
    <col min="6419" max="6419" width="8.5703125" customWidth="1"/>
    <col min="6420" max="6420" width="5.42578125" customWidth="1"/>
    <col min="6421" max="6421" width="6.42578125" customWidth="1"/>
    <col min="6422" max="6422" width="4.42578125" customWidth="1"/>
    <col min="6423" max="6423" width="10.28515625" bestFit="1" customWidth="1"/>
    <col min="6424" max="6424" width="9.28515625" bestFit="1" customWidth="1"/>
    <col min="6425" max="6425" width="11.7109375" customWidth="1"/>
    <col min="6426" max="6426" width="9.28515625" customWidth="1"/>
    <col min="6429" max="6429" width="10.85546875" customWidth="1"/>
    <col min="6430" max="6430" width="9.28515625" bestFit="1" customWidth="1"/>
    <col min="6433" max="6435" width="12.28515625" bestFit="1" customWidth="1"/>
    <col min="6657" max="6657" width="6.42578125" customWidth="1"/>
    <col min="6658" max="6658" width="17" customWidth="1"/>
    <col min="6659" max="6659" width="4.5703125" customWidth="1"/>
    <col min="6660" max="6660" width="5.140625" customWidth="1"/>
    <col min="6661" max="6661" width="5" customWidth="1"/>
    <col min="6662" max="6662" width="14.140625" customWidth="1"/>
    <col min="6663" max="6663" width="6.85546875" customWidth="1"/>
    <col min="6664" max="6664" width="6.42578125" customWidth="1"/>
    <col min="6665" max="6665" width="5.5703125" customWidth="1"/>
    <col min="6666" max="6666" width="8.140625" customWidth="1"/>
    <col min="6667" max="6667" width="8.42578125" customWidth="1"/>
    <col min="6668" max="6668" width="8.140625" customWidth="1"/>
    <col min="6669" max="6669" width="7.7109375" customWidth="1"/>
    <col min="6670" max="6670" width="7.42578125" customWidth="1"/>
    <col min="6671" max="6671" width="7.140625" customWidth="1"/>
    <col min="6672" max="6672" width="9" customWidth="1"/>
    <col min="6673" max="6673" width="7.140625" customWidth="1"/>
    <col min="6674" max="6674" width="9" customWidth="1"/>
    <col min="6675" max="6675" width="8.5703125" customWidth="1"/>
    <col min="6676" max="6676" width="5.42578125" customWidth="1"/>
    <col min="6677" max="6677" width="6.42578125" customWidth="1"/>
    <col min="6678" max="6678" width="4.42578125" customWidth="1"/>
    <col min="6679" max="6679" width="10.28515625" bestFit="1" customWidth="1"/>
    <col min="6680" max="6680" width="9.28515625" bestFit="1" customWidth="1"/>
    <col min="6681" max="6681" width="11.7109375" customWidth="1"/>
    <col min="6682" max="6682" width="9.28515625" customWidth="1"/>
    <col min="6685" max="6685" width="10.85546875" customWidth="1"/>
    <col min="6686" max="6686" width="9.28515625" bestFit="1" customWidth="1"/>
    <col min="6689" max="6691" width="12.28515625" bestFit="1" customWidth="1"/>
    <col min="6913" max="6913" width="6.42578125" customWidth="1"/>
    <col min="6914" max="6914" width="17" customWidth="1"/>
    <col min="6915" max="6915" width="4.5703125" customWidth="1"/>
    <col min="6916" max="6916" width="5.140625" customWidth="1"/>
    <col min="6917" max="6917" width="5" customWidth="1"/>
    <col min="6918" max="6918" width="14.140625" customWidth="1"/>
    <col min="6919" max="6919" width="6.85546875" customWidth="1"/>
    <col min="6920" max="6920" width="6.42578125" customWidth="1"/>
    <col min="6921" max="6921" width="5.5703125" customWidth="1"/>
    <col min="6922" max="6922" width="8.140625" customWidth="1"/>
    <col min="6923" max="6923" width="8.42578125" customWidth="1"/>
    <col min="6924" max="6924" width="8.140625" customWidth="1"/>
    <col min="6925" max="6925" width="7.7109375" customWidth="1"/>
    <col min="6926" max="6926" width="7.42578125" customWidth="1"/>
    <col min="6927" max="6927" width="7.140625" customWidth="1"/>
    <col min="6928" max="6928" width="9" customWidth="1"/>
    <col min="6929" max="6929" width="7.140625" customWidth="1"/>
    <col min="6930" max="6930" width="9" customWidth="1"/>
    <col min="6931" max="6931" width="8.5703125" customWidth="1"/>
    <col min="6932" max="6932" width="5.42578125" customWidth="1"/>
    <col min="6933" max="6933" width="6.42578125" customWidth="1"/>
    <col min="6934" max="6934" width="4.42578125" customWidth="1"/>
    <col min="6935" max="6935" width="10.28515625" bestFit="1" customWidth="1"/>
    <col min="6936" max="6936" width="9.28515625" bestFit="1" customWidth="1"/>
    <col min="6937" max="6937" width="11.7109375" customWidth="1"/>
    <col min="6938" max="6938" width="9.28515625" customWidth="1"/>
    <col min="6941" max="6941" width="10.85546875" customWidth="1"/>
    <col min="6942" max="6942" width="9.28515625" bestFit="1" customWidth="1"/>
    <col min="6945" max="6947" width="12.28515625" bestFit="1" customWidth="1"/>
    <col min="7169" max="7169" width="6.42578125" customWidth="1"/>
    <col min="7170" max="7170" width="17" customWidth="1"/>
    <col min="7171" max="7171" width="4.5703125" customWidth="1"/>
    <col min="7172" max="7172" width="5.140625" customWidth="1"/>
    <col min="7173" max="7173" width="5" customWidth="1"/>
    <col min="7174" max="7174" width="14.140625" customWidth="1"/>
    <col min="7175" max="7175" width="6.85546875" customWidth="1"/>
    <col min="7176" max="7176" width="6.42578125" customWidth="1"/>
    <col min="7177" max="7177" width="5.5703125" customWidth="1"/>
    <col min="7178" max="7178" width="8.140625" customWidth="1"/>
    <col min="7179" max="7179" width="8.42578125" customWidth="1"/>
    <col min="7180" max="7180" width="8.140625" customWidth="1"/>
    <col min="7181" max="7181" width="7.7109375" customWidth="1"/>
    <col min="7182" max="7182" width="7.42578125" customWidth="1"/>
    <col min="7183" max="7183" width="7.140625" customWidth="1"/>
    <col min="7184" max="7184" width="9" customWidth="1"/>
    <col min="7185" max="7185" width="7.140625" customWidth="1"/>
    <col min="7186" max="7186" width="9" customWidth="1"/>
    <col min="7187" max="7187" width="8.5703125" customWidth="1"/>
    <col min="7188" max="7188" width="5.42578125" customWidth="1"/>
    <col min="7189" max="7189" width="6.42578125" customWidth="1"/>
    <col min="7190" max="7190" width="4.42578125" customWidth="1"/>
    <col min="7191" max="7191" width="10.28515625" bestFit="1" customWidth="1"/>
    <col min="7192" max="7192" width="9.28515625" bestFit="1" customWidth="1"/>
    <col min="7193" max="7193" width="11.7109375" customWidth="1"/>
    <col min="7194" max="7194" width="9.28515625" customWidth="1"/>
    <col min="7197" max="7197" width="10.85546875" customWidth="1"/>
    <col min="7198" max="7198" width="9.28515625" bestFit="1" customWidth="1"/>
    <col min="7201" max="7203" width="12.28515625" bestFit="1" customWidth="1"/>
    <col min="7425" max="7425" width="6.42578125" customWidth="1"/>
    <col min="7426" max="7426" width="17" customWidth="1"/>
    <col min="7427" max="7427" width="4.5703125" customWidth="1"/>
    <col min="7428" max="7428" width="5.140625" customWidth="1"/>
    <col min="7429" max="7429" width="5" customWidth="1"/>
    <col min="7430" max="7430" width="14.140625" customWidth="1"/>
    <col min="7431" max="7431" width="6.85546875" customWidth="1"/>
    <col min="7432" max="7432" width="6.42578125" customWidth="1"/>
    <col min="7433" max="7433" width="5.5703125" customWidth="1"/>
    <col min="7434" max="7434" width="8.140625" customWidth="1"/>
    <col min="7435" max="7435" width="8.42578125" customWidth="1"/>
    <col min="7436" max="7436" width="8.140625" customWidth="1"/>
    <col min="7437" max="7437" width="7.7109375" customWidth="1"/>
    <col min="7438" max="7438" width="7.42578125" customWidth="1"/>
    <col min="7439" max="7439" width="7.140625" customWidth="1"/>
    <col min="7440" max="7440" width="9" customWidth="1"/>
    <col min="7441" max="7441" width="7.140625" customWidth="1"/>
    <col min="7442" max="7442" width="9" customWidth="1"/>
    <col min="7443" max="7443" width="8.5703125" customWidth="1"/>
    <col min="7444" max="7444" width="5.42578125" customWidth="1"/>
    <col min="7445" max="7445" width="6.42578125" customWidth="1"/>
    <col min="7446" max="7446" width="4.42578125" customWidth="1"/>
    <col min="7447" max="7447" width="10.28515625" bestFit="1" customWidth="1"/>
    <col min="7448" max="7448" width="9.28515625" bestFit="1" customWidth="1"/>
    <col min="7449" max="7449" width="11.7109375" customWidth="1"/>
    <col min="7450" max="7450" width="9.28515625" customWidth="1"/>
    <col min="7453" max="7453" width="10.85546875" customWidth="1"/>
    <col min="7454" max="7454" width="9.28515625" bestFit="1" customWidth="1"/>
    <col min="7457" max="7459" width="12.28515625" bestFit="1" customWidth="1"/>
    <col min="7681" max="7681" width="6.42578125" customWidth="1"/>
    <col min="7682" max="7682" width="17" customWidth="1"/>
    <col min="7683" max="7683" width="4.5703125" customWidth="1"/>
    <col min="7684" max="7684" width="5.140625" customWidth="1"/>
    <col min="7685" max="7685" width="5" customWidth="1"/>
    <col min="7686" max="7686" width="14.140625" customWidth="1"/>
    <col min="7687" max="7687" width="6.85546875" customWidth="1"/>
    <col min="7688" max="7688" width="6.42578125" customWidth="1"/>
    <col min="7689" max="7689" width="5.5703125" customWidth="1"/>
    <col min="7690" max="7690" width="8.140625" customWidth="1"/>
    <col min="7691" max="7691" width="8.42578125" customWidth="1"/>
    <col min="7692" max="7692" width="8.140625" customWidth="1"/>
    <col min="7693" max="7693" width="7.7109375" customWidth="1"/>
    <col min="7694" max="7694" width="7.42578125" customWidth="1"/>
    <col min="7695" max="7695" width="7.140625" customWidth="1"/>
    <col min="7696" max="7696" width="9" customWidth="1"/>
    <col min="7697" max="7697" width="7.140625" customWidth="1"/>
    <col min="7698" max="7698" width="9" customWidth="1"/>
    <col min="7699" max="7699" width="8.5703125" customWidth="1"/>
    <col min="7700" max="7700" width="5.42578125" customWidth="1"/>
    <col min="7701" max="7701" width="6.42578125" customWidth="1"/>
    <col min="7702" max="7702" width="4.42578125" customWidth="1"/>
    <col min="7703" max="7703" width="10.28515625" bestFit="1" customWidth="1"/>
    <col min="7704" max="7704" width="9.28515625" bestFit="1" customWidth="1"/>
    <col min="7705" max="7705" width="11.7109375" customWidth="1"/>
    <col min="7706" max="7706" width="9.28515625" customWidth="1"/>
    <col min="7709" max="7709" width="10.85546875" customWidth="1"/>
    <col min="7710" max="7710" width="9.28515625" bestFit="1" customWidth="1"/>
    <col min="7713" max="7715" width="12.28515625" bestFit="1" customWidth="1"/>
    <col min="7937" max="7937" width="6.42578125" customWidth="1"/>
    <col min="7938" max="7938" width="17" customWidth="1"/>
    <col min="7939" max="7939" width="4.5703125" customWidth="1"/>
    <col min="7940" max="7940" width="5.140625" customWidth="1"/>
    <col min="7941" max="7941" width="5" customWidth="1"/>
    <col min="7942" max="7942" width="14.140625" customWidth="1"/>
    <col min="7943" max="7943" width="6.85546875" customWidth="1"/>
    <col min="7944" max="7944" width="6.42578125" customWidth="1"/>
    <col min="7945" max="7945" width="5.5703125" customWidth="1"/>
    <col min="7946" max="7946" width="8.140625" customWidth="1"/>
    <col min="7947" max="7947" width="8.42578125" customWidth="1"/>
    <col min="7948" max="7948" width="8.140625" customWidth="1"/>
    <col min="7949" max="7949" width="7.7109375" customWidth="1"/>
    <col min="7950" max="7950" width="7.42578125" customWidth="1"/>
    <col min="7951" max="7951" width="7.140625" customWidth="1"/>
    <col min="7952" max="7952" width="9" customWidth="1"/>
    <col min="7953" max="7953" width="7.140625" customWidth="1"/>
    <col min="7954" max="7954" width="9" customWidth="1"/>
    <col min="7955" max="7955" width="8.5703125" customWidth="1"/>
    <col min="7956" max="7956" width="5.42578125" customWidth="1"/>
    <col min="7957" max="7957" width="6.42578125" customWidth="1"/>
    <col min="7958" max="7958" width="4.42578125" customWidth="1"/>
    <col min="7959" max="7959" width="10.28515625" bestFit="1" customWidth="1"/>
    <col min="7960" max="7960" width="9.28515625" bestFit="1" customWidth="1"/>
    <col min="7961" max="7961" width="11.7109375" customWidth="1"/>
    <col min="7962" max="7962" width="9.28515625" customWidth="1"/>
    <col min="7965" max="7965" width="10.85546875" customWidth="1"/>
    <col min="7966" max="7966" width="9.28515625" bestFit="1" customWidth="1"/>
    <col min="7969" max="7971" width="12.28515625" bestFit="1" customWidth="1"/>
    <col min="8193" max="8193" width="6.42578125" customWidth="1"/>
    <col min="8194" max="8194" width="17" customWidth="1"/>
    <col min="8195" max="8195" width="4.5703125" customWidth="1"/>
    <col min="8196" max="8196" width="5.140625" customWidth="1"/>
    <col min="8197" max="8197" width="5" customWidth="1"/>
    <col min="8198" max="8198" width="14.140625" customWidth="1"/>
    <col min="8199" max="8199" width="6.85546875" customWidth="1"/>
    <col min="8200" max="8200" width="6.42578125" customWidth="1"/>
    <col min="8201" max="8201" width="5.5703125" customWidth="1"/>
    <col min="8202" max="8202" width="8.140625" customWidth="1"/>
    <col min="8203" max="8203" width="8.42578125" customWidth="1"/>
    <col min="8204" max="8204" width="8.140625" customWidth="1"/>
    <col min="8205" max="8205" width="7.7109375" customWidth="1"/>
    <col min="8206" max="8206" width="7.42578125" customWidth="1"/>
    <col min="8207" max="8207" width="7.140625" customWidth="1"/>
    <col min="8208" max="8208" width="9" customWidth="1"/>
    <col min="8209" max="8209" width="7.140625" customWidth="1"/>
    <col min="8210" max="8210" width="9" customWidth="1"/>
    <col min="8211" max="8211" width="8.5703125" customWidth="1"/>
    <col min="8212" max="8212" width="5.42578125" customWidth="1"/>
    <col min="8213" max="8213" width="6.42578125" customWidth="1"/>
    <col min="8214" max="8214" width="4.42578125" customWidth="1"/>
    <col min="8215" max="8215" width="10.28515625" bestFit="1" customWidth="1"/>
    <col min="8216" max="8216" width="9.28515625" bestFit="1" customWidth="1"/>
    <col min="8217" max="8217" width="11.7109375" customWidth="1"/>
    <col min="8218" max="8218" width="9.28515625" customWidth="1"/>
    <col min="8221" max="8221" width="10.85546875" customWidth="1"/>
    <col min="8222" max="8222" width="9.28515625" bestFit="1" customWidth="1"/>
    <col min="8225" max="8227" width="12.28515625" bestFit="1" customWidth="1"/>
    <col min="8449" max="8449" width="6.42578125" customWidth="1"/>
    <col min="8450" max="8450" width="17" customWidth="1"/>
    <col min="8451" max="8451" width="4.5703125" customWidth="1"/>
    <col min="8452" max="8452" width="5.140625" customWidth="1"/>
    <col min="8453" max="8453" width="5" customWidth="1"/>
    <col min="8454" max="8454" width="14.140625" customWidth="1"/>
    <col min="8455" max="8455" width="6.85546875" customWidth="1"/>
    <col min="8456" max="8456" width="6.42578125" customWidth="1"/>
    <col min="8457" max="8457" width="5.5703125" customWidth="1"/>
    <col min="8458" max="8458" width="8.140625" customWidth="1"/>
    <col min="8459" max="8459" width="8.42578125" customWidth="1"/>
    <col min="8460" max="8460" width="8.140625" customWidth="1"/>
    <col min="8461" max="8461" width="7.7109375" customWidth="1"/>
    <col min="8462" max="8462" width="7.42578125" customWidth="1"/>
    <col min="8463" max="8463" width="7.140625" customWidth="1"/>
    <col min="8464" max="8464" width="9" customWidth="1"/>
    <col min="8465" max="8465" width="7.140625" customWidth="1"/>
    <col min="8466" max="8466" width="9" customWidth="1"/>
    <col min="8467" max="8467" width="8.5703125" customWidth="1"/>
    <col min="8468" max="8468" width="5.42578125" customWidth="1"/>
    <col min="8469" max="8469" width="6.42578125" customWidth="1"/>
    <col min="8470" max="8470" width="4.42578125" customWidth="1"/>
    <col min="8471" max="8471" width="10.28515625" bestFit="1" customWidth="1"/>
    <col min="8472" max="8472" width="9.28515625" bestFit="1" customWidth="1"/>
    <col min="8473" max="8473" width="11.7109375" customWidth="1"/>
    <col min="8474" max="8474" width="9.28515625" customWidth="1"/>
    <col min="8477" max="8477" width="10.85546875" customWidth="1"/>
    <col min="8478" max="8478" width="9.28515625" bestFit="1" customWidth="1"/>
    <col min="8481" max="8483" width="12.28515625" bestFit="1" customWidth="1"/>
    <col min="8705" max="8705" width="6.42578125" customWidth="1"/>
    <col min="8706" max="8706" width="17" customWidth="1"/>
    <col min="8707" max="8707" width="4.5703125" customWidth="1"/>
    <col min="8708" max="8708" width="5.140625" customWidth="1"/>
    <col min="8709" max="8709" width="5" customWidth="1"/>
    <col min="8710" max="8710" width="14.140625" customWidth="1"/>
    <col min="8711" max="8711" width="6.85546875" customWidth="1"/>
    <col min="8712" max="8712" width="6.42578125" customWidth="1"/>
    <col min="8713" max="8713" width="5.5703125" customWidth="1"/>
    <col min="8714" max="8714" width="8.140625" customWidth="1"/>
    <col min="8715" max="8715" width="8.42578125" customWidth="1"/>
    <col min="8716" max="8716" width="8.140625" customWidth="1"/>
    <col min="8717" max="8717" width="7.7109375" customWidth="1"/>
    <col min="8718" max="8718" width="7.42578125" customWidth="1"/>
    <col min="8719" max="8719" width="7.140625" customWidth="1"/>
    <col min="8720" max="8720" width="9" customWidth="1"/>
    <col min="8721" max="8721" width="7.140625" customWidth="1"/>
    <col min="8722" max="8722" width="9" customWidth="1"/>
    <col min="8723" max="8723" width="8.5703125" customWidth="1"/>
    <col min="8724" max="8724" width="5.42578125" customWidth="1"/>
    <col min="8725" max="8725" width="6.42578125" customWidth="1"/>
    <col min="8726" max="8726" width="4.42578125" customWidth="1"/>
    <col min="8727" max="8727" width="10.28515625" bestFit="1" customWidth="1"/>
    <col min="8728" max="8728" width="9.28515625" bestFit="1" customWidth="1"/>
    <col min="8729" max="8729" width="11.7109375" customWidth="1"/>
    <col min="8730" max="8730" width="9.28515625" customWidth="1"/>
    <col min="8733" max="8733" width="10.85546875" customWidth="1"/>
    <col min="8734" max="8734" width="9.28515625" bestFit="1" customWidth="1"/>
    <col min="8737" max="8739" width="12.28515625" bestFit="1" customWidth="1"/>
    <col min="8961" max="8961" width="6.42578125" customWidth="1"/>
    <col min="8962" max="8962" width="17" customWidth="1"/>
    <col min="8963" max="8963" width="4.5703125" customWidth="1"/>
    <col min="8964" max="8964" width="5.140625" customWidth="1"/>
    <col min="8965" max="8965" width="5" customWidth="1"/>
    <col min="8966" max="8966" width="14.140625" customWidth="1"/>
    <col min="8967" max="8967" width="6.85546875" customWidth="1"/>
    <col min="8968" max="8968" width="6.42578125" customWidth="1"/>
    <col min="8969" max="8969" width="5.5703125" customWidth="1"/>
    <col min="8970" max="8970" width="8.140625" customWidth="1"/>
    <col min="8971" max="8971" width="8.42578125" customWidth="1"/>
    <col min="8972" max="8972" width="8.140625" customWidth="1"/>
    <col min="8973" max="8973" width="7.7109375" customWidth="1"/>
    <col min="8974" max="8974" width="7.42578125" customWidth="1"/>
    <col min="8975" max="8975" width="7.140625" customWidth="1"/>
    <col min="8976" max="8976" width="9" customWidth="1"/>
    <col min="8977" max="8977" width="7.140625" customWidth="1"/>
    <col min="8978" max="8978" width="9" customWidth="1"/>
    <col min="8979" max="8979" width="8.5703125" customWidth="1"/>
    <col min="8980" max="8980" width="5.42578125" customWidth="1"/>
    <col min="8981" max="8981" width="6.42578125" customWidth="1"/>
    <col min="8982" max="8982" width="4.42578125" customWidth="1"/>
    <col min="8983" max="8983" width="10.28515625" bestFit="1" customWidth="1"/>
    <col min="8984" max="8984" width="9.28515625" bestFit="1" customWidth="1"/>
    <col min="8985" max="8985" width="11.7109375" customWidth="1"/>
    <col min="8986" max="8986" width="9.28515625" customWidth="1"/>
    <col min="8989" max="8989" width="10.85546875" customWidth="1"/>
    <col min="8990" max="8990" width="9.28515625" bestFit="1" customWidth="1"/>
    <col min="8993" max="8995" width="12.28515625" bestFit="1" customWidth="1"/>
    <col min="9217" max="9217" width="6.42578125" customWidth="1"/>
    <col min="9218" max="9218" width="17" customWidth="1"/>
    <col min="9219" max="9219" width="4.5703125" customWidth="1"/>
    <col min="9220" max="9220" width="5.140625" customWidth="1"/>
    <col min="9221" max="9221" width="5" customWidth="1"/>
    <col min="9222" max="9222" width="14.140625" customWidth="1"/>
    <col min="9223" max="9223" width="6.85546875" customWidth="1"/>
    <col min="9224" max="9224" width="6.42578125" customWidth="1"/>
    <col min="9225" max="9225" width="5.5703125" customWidth="1"/>
    <col min="9226" max="9226" width="8.140625" customWidth="1"/>
    <col min="9227" max="9227" width="8.42578125" customWidth="1"/>
    <col min="9228" max="9228" width="8.140625" customWidth="1"/>
    <col min="9229" max="9229" width="7.7109375" customWidth="1"/>
    <col min="9230" max="9230" width="7.42578125" customWidth="1"/>
    <col min="9231" max="9231" width="7.140625" customWidth="1"/>
    <col min="9232" max="9232" width="9" customWidth="1"/>
    <col min="9233" max="9233" width="7.140625" customWidth="1"/>
    <col min="9234" max="9234" width="9" customWidth="1"/>
    <col min="9235" max="9235" width="8.5703125" customWidth="1"/>
    <col min="9236" max="9236" width="5.42578125" customWidth="1"/>
    <col min="9237" max="9237" width="6.42578125" customWidth="1"/>
    <col min="9238" max="9238" width="4.42578125" customWidth="1"/>
    <col min="9239" max="9239" width="10.28515625" bestFit="1" customWidth="1"/>
    <col min="9240" max="9240" width="9.28515625" bestFit="1" customWidth="1"/>
    <col min="9241" max="9241" width="11.7109375" customWidth="1"/>
    <col min="9242" max="9242" width="9.28515625" customWidth="1"/>
    <col min="9245" max="9245" width="10.85546875" customWidth="1"/>
    <col min="9246" max="9246" width="9.28515625" bestFit="1" customWidth="1"/>
    <col min="9249" max="9251" width="12.28515625" bestFit="1" customWidth="1"/>
    <col min="9473" max="9473" width="6.42578125" customWidth="1"/>
    <col min="9474" max="9474" width="17" customWidth="1"/>
    <col min="9475" max="9475" width="4.5703125" customWidth="1"/>
    <col min="9476" max="9476" width="5.140625" customWidth="1"/>
    <col min="9477" max="9477" width="5" customWidth="1"/>
    <col min="9478" max="9478" width="14.140625" customWidth="1"/>
    <col min="9479" max="9479" width="6.85546875" customWidth="1"/>
    <col min="9480" max="9480" width="6.42578125" customWidth="1"/>
    <col min="9481" max="9481" width="5.5703125" customWidth="1"/>
    <col min="9482" max="9482" width="8.140625" customWidth="1"/>
    <col min="9483" max="9483" width="8.42578125" customWidth="1"/>
    <col min="9484" max="9484" width="8.140625" customWidth="1"/>
    <col min="9485" max="9485" width="7.7109375" customWidth="1"/>
    <col min="9486" max="9486" width="7.42578125" customWidth="1"/>
    <col min="9487" max="9487" width="7.140625" customWidth="1"/>
    <col min="9488" max="9488" width="9" customWidth="1"/>
    <col min="9489" max="9489" width="7.140625" customWidth="1"/>
    <col min="9490" max="9490" width="9" customWidth="1"/>
    <col min="9491" max="9491" width="8.5703125" customWidth="1"/>
    <col min="9492" max="9492" width="5.42578125" customWidth="1"/>
    <col min="9493" max="9493" width="6.42578125" customWidth="1"/>
    <col min="9494" max="9494" width="4.42578125" customWidth="1"/>
    <col min="9495" max="9495" width="10.28515625" bestFit="1" customWidth="1"/>
    <col min="9496" max="9496" width="9.28515625" bestFit="1" customWidth="1"/>
    <col min="9497" max="9497" width="11.7109375" customWidth="1"/>
    <col min="9498" max="9498" width="9.28515625" customWidth="1"/>
    <col min="9501" max="9501" width="10.85546875" customWidth="1"/>
    <col min="9502" max="9502" width="9.28515625" bestFit="1" customWidth="1"/>
    <col min="9505" max="9507" width="12.28515625" bestFit="1" customWidth="1"/>
    <col min="9729" max="9729" width="6.42578125" customWidth="1"/>
    <col min="9730" max="9730" width="17" customWidth="1"/>
    <col min="9731" max="9731" width="4.5703125" customWidth="1"/>
    <col min="9732" max="9732" width="5.140625" customWidth="1"/>
    <col min="9733" max="9733" width="5" customWidth="1"/>
    <col min="9734" max="9734" width="14.140625" customWidth="1"/>
    <col min="9735" max="9735" width="6.85546875" customWidth="1"/>
    <col min="9736" max="9736" width="6.42578125" customWidth="1"/>
    <col min="9737" max="9737" width="5.5703125" customWidth="1"/>
    <col min="9738" max="9738" width="8.140625" customWidth="1"/>
    <col min="9739" max="9739" width="8.42578125" customWidth="1"/>
    <col min="9740" max="9740" width="8.140625" customWidth="1"/>
    <col min="9741" max="9741" width="7.7109375" customWidth="1"/>
    <col min="9742" max="9742" width="7.42578125" customWidth="1"/>
    <col min="9743" max="9743" width="7.140625" customWidth="1"/>
    <col min="9744" max="9744" width="9" customWidth="1"/>
    <col min="9745" max="9745" width="7.140625" customWidth="1"/>
    <col min="9746" max="9746" width="9" customWidth="1"/>
    <col min="9747" max="9747" width="8.5703125" customWidth="1"/>
    <col min="9748" max="9748" width="5.42578125" customWidth="1"/>
    <col min="9749" max="9749" width="6.42578125" customWidth="1"/>
    <col min="9750" max="9750" width="4.42578125" customWidth="1"/>
    <col min="9751" max="9751" width="10.28515625" bestFit="1" customWidth="1"/>
    <col min="9752" max="9752" width="9.28515625" bestFit="1" customWidth="1"/>
    <col min="9753" max="9753" width="11.7109375" customWidth="1"/>
    <col min="9754" max="9754" width="9.28515625" customWidth="1"/>
    <col min="9757" max="9757" width="10.85546875" customWidth="1"/>
    <col min="9758" max="9758" width="9.28515625" bestFit="1" customWidth="1"/>
    <col min="9761" max="9763" width="12.28515625" bestFit="1" customWidth="1"/>
    <col min="9985" max="9985" width="6.42578125" customWidth="1"/>
    <col min="9986" max="9986" width="17" customWidth="1"/>
    <col min="9987" max="9987" width="4.5703125" customWidth="1"/>
    <col min="9988" max="9988" width="5.140625" customWidth="1"/>
    <col min="9989" max="9989" width="5" customWidth="1"/>
    <col min="9990" max="9990" width="14.140625" customWidth="1"/>
    <col min="9991" max="9991" width="6.85546875" customWidth="1"/>
    <col min="9992" max="9992" width="6.42578125" customWidth="1"/>
    <col min="9993" max="9993" width="5.5703125" customWidth="1"/>
    <col min="9994" max="9994" width="8.140625" customWidth="1"/>
    <col min="9995" max="9995" width="8.42578125" customWidth="1"/>
    <col min="9996" max="9996" width="8.140625" customWidth="1"/>
    <col min="9997" max="9997" width="7.7109375" customWidth="1"/>
    <col min="9998" max="9998" width="7.42578125" customWidth="1"/>
    <col min="9999" max="9999" width="7.140625" customWidth="1"/>
    <col min="10000" max="10000" width="9" customWidth="1"/>
    <col min="10001" max="10001" width="7.140625" customWidth="1"/>
    <col min="10002" max="10002" width="9" customWidth="1"/>
    <col min="10003" max="10003" width="8.5703125" customWidth="1"/>
    <col min="10004" max="10004" width="5.42578125" customWidth="1"/>
    <col min="10005" max="10005" width="6.42578125" customWidth="1"/>
    <col min="10006" max="10006" width="4.42578125" customWidth="1"/>
    <col min="10007" max="10007" width="10.28515625" bestFit="1" customWidth="1"/>
    <col min="10008" max="10008" width="9.28515625" bestFit="1" customWidth="1"/>
    <col min="10009" max="10009" width="11.7109375" customWidth="1"/>
    <col min="10010" max="10010" width="9.28515625" customWidth="1"/>
    <col min="10013" max="10013" width="10.85546875" customWidth="1"/>
    <col min="10014" max="10014" width="9.28515625" bestFit="1" customWidth="1"/>
    <col min="10017" max="10019" width="12.28515625" bestFit="1" customWidth="1"/>
    <col min="10241" max="10241" width="6.42578125" customWidth="1"/>
    <col min="10242" max="10242" width="17" customWidth="1"/>
    <col min="10243" max="10243" width="4.5703125" customWidth="1"/>
    <col min="10244" max="10244" width="5.140625" customWidth="1"/>
    <col min="10245" max="10245" width="5" customWidth="1"/>
    <col min="10246" max="10246" width="14.140625" customWidth="1"/>
    <col min="10247" max="10247" width="6.85546875" customWidth="1"/>
    <col min="10248" max="10248" width="6.42578125" customWidth="1"/>
    <col min="10249" max="10249" width="5.5703125" customWidth="1"/>
    <col min="10250" max="10250" width="8.140625" customWidth="1"/>
    <col min="10251" max="10251" width="8.42578125" customWidth="1"/>
    <col min="10252" max="10252" width="8.140625" customWidth="1"/>
    <col min="10253" max="10253" width="7.7109375" customWidth="1"/>
    <col min="10254" max="10254" width="7.42578125" customWidth="1"/>
    <col min="10255" max="10255" width="7.140625" customWidth="1"/>
    <col min="10256" max="10256" width="9" customWidth="1"/>
    <col min="10257" max="10257" width="7.140625" customWidth="1"/>
    <col min="10258" max="10258" width="9" customWidth="1"/>
    <col min="10259" max="10259" width="8.5703125" customWidth="1"/>
    <col min="10260" max="10260" width="5.42578125" customWidth="1"/>
    <col min="10261" max="10261" width="6.42578125" customWidth="1"/>
    <col min="10262" max="10262" width="4.42578125" customWidth="1"/>
    <col min="10263" max="10263" width="10.28515625" bestFit="1" customWidth="1"/>
    <col min="10264" max="10264" width="9.28515625" bestFit="1" customWidth="1"/>
    <col min="10265" max="10265" width="11.7109375" customWidth="1"/>
    <col min="10266" max="10266" width="9.28515625" customWidth="1"/>
    <col min="10269" max="10269" width="10.85546875" customWidth="1"/>
    <col min="10270" max="10270" width="9.28515625" bestFit="1" customWidth="1"/>
    <col min="10273" max="10275" width="12.28515625" bestFit="1" customWidth="1"/>
    <col min="10497" max="10497" width="6.42578125" customWidth="1"/>
    <col min="10498" max="10498" width="17" customWidth="1"/>
    <col min="10499" max="10499" width="4.5703125" customWidth="1"/>
    <col min="10500" max="10500" width="5.140625" customWidth="1"/>
    <col min="10501" max="10501" width="5" customWidth="1"/>
    <col min="10502" max="10502" width="14.140625" customWidth="1"/>
    <col min="10503" max="10503" width="6.85546875" customWidth="1"/>
    <col min="10504" max="10504" width="6.42578125" customWidth="1"/>
    <col min="10505" max="10505" width="5.5703125" customWidth="1"/>
    <col min="10506" max="10506" width="8.140625" customWidth="1"/>
    <col min="10507" max="10507" width="8.42578125" customWidth="1"/>
    <col min="10508" max="10508" width="8.140625" customWidth="1"/>
    <col min="10509" max="10509" width="7.7109375" customWidth="1"/>
    <col min="10510" max="10510" width="7.42578125" customWidth="1"/>
    <col min="10511" max="10511" width="7.140625" customWidth="1"/>
    <col min="10512" max="10512" width="9" customWidth="1"/>
    <col min="10513" max="10513" width="7.140625" customWidth="1"/>
    <col min="10514" max="10514" width="9" customWidth="1"/>
    <col min="10515" max="10515" width="8.5703125" customWidth="1"/>
    <col min="10516" max="10516" width="5.42578125" customWidth="1"/>
    <col min="10517" max="10517" width="6.42578125" customWidth="1"/>
    <col min="10518" max="10518" width="4.42578125" customWidth="1"/>
    <col min="10519" max="10519" width="10.28515625" bestFit="1" customWidth="1"/>
    <col min="10520" max="10520" width="9.28515625" bestFit="1" customWidth="1"/>
    <col min="10521" max="10521" width="11.7109375" customWidth="1"/>
    <col min="10522" max="10522" width="9.28515625" customWidth="1"/>
    <col min="10525" max="10525" width="10.85546875" customWidth="1"/>
    <col min="10526" max="10526" width="9.28515625" bestFit="1" customWidth="1"/>
    <col min="10529" max="10531" width="12.28515625" bestFit="1" customWidth="1"/>
    <col min="10753" max="10753" width="6.42578125" customWidth="1"/>
    <col min="10754" max="10754" width="17" customWidth="1"/>
    <col min="10755" max="10755" width="4.5703125" customWidth="1"/>
    <col min="10756" max="10756" width="5.140625" customWidth="1"/>
    <col min="10757" max="10757" width="5" customWidth="1"/>
    <col min="10758" max="10758" width="14.140625" customWidth="1"/>
    <col min="10759" max="10759" width="6.85546875" customWidth="1"/>
    <col min="10760" max="10760" width="6.42578125" customWidth="1"/>
    <col min="10761" max="10761" width="5.5703125" customWidth="1"/>
    <col min="10762" max="10762" width="8.140625" customWidth="1"/>
    <col min="10763" max="10763" width="8.42578125" customWidth="1"/>
    <col min="10764" max="10764" width="8.140625" customWidth="1"/>
    <col min="10765" max="10765" width="7.7109375" customWidth="1"/>
    <col min="10766" max="10766" width="7.42578125" customWidth="1"/>
    <col min="10767" max="10767" width="7.140625" customWidth="1"/>
    <col min="10768" max="10768" width="9" customWidth="1"/>
    <col min="10769" max="10769" width="7.140625" customWidth="1"/>
    <col min="10770" max="10770" width="9" customWidth="1"/>
    <col min="10771" max="10771" width="8.5703125" customWidth="1"/>
    <col min="10772" max="10772" width="5.42578125" customWidth="1"/>
    <col min="10773" max="10773" width="6.42578125" customWidth="1"/>
    <col min="10774" max="10774" width="4.42578125" customWidth="1"/>
    <col min="10775" max="10775" width="10.28515625" bestFit="1" customWidth="1"/>
    <col min="10776" max="10776" width="9.28515625" bestFit="1" customWidth="1"/>
    <col min="10777" max="10777" width="11.7109375" customWidth="1"/>
    <col min="10778" max="10778" width="9.28515625" customWidth="1"/>
    <col min="10781" max="10781" width="10.85546875" customWidth="1"/>
    <col min="10782" max="10782" width="9.28515625" bestFit="1" customWidth="1"/>
    <col min="10785" max="10787" width="12.28515625" bestFit="1" customWidth="1"/>
    <col min="11009" max="11009" width="6.42578125" customWidth="1"/>
    <col min="11010" max="11010" width="17" customWidth="1"/>
    <col min="11011" max="11011" width="4.5703125" customWidth="1"/>
    <col min="11012" max="11012" width="5.140625" customWidth="1"/>
    <col min="11013" max="11013" width="5" customWidth="1"/>
    <col min="11014" max="11014" width="14.140625" customWidth="1"/>
    <col min="11015" max="11015" width="6.85546875" customWidth="1"/>
    <col min="11016" max="11016" width="6.42578125" customWidth="1"/>
    <col min="11017" max="11017" width="5.5703125" customWidth="1"/>
    <col min="11018" max="11018" width="8.140625" customWidth="1"/>
    <col min="11019" max="11019" width="8.42578125" customWidth="1"/>
    <col min="11020" max="11020" width="8.140625" customWidth="1"/>
    <col min="11021" max="11021" width="7.7109375" customWidth="1"/>
    <col min="11022" max="11022" width="7.42578125" customWidth="1"/>
    <col min="11023" max="11023" width="7.140625" customWidth="1"/>
    <col min="11024" max="11024" width="9" customWidth="1"/>
    <col min="11025" max="11025" width="7.140625" customWidth="1"/>
    <col min="11026" max="11026" width="9" customWidth="1"/>
    <col min="11027" max="11027" width="8.5703125" customWidth="1"/>
    <col min="11028" max="11028" width="5.42578125" customWidth="1"/>
    <col min="11029" max="11029" width="6.42578125" customWidth="1"/>
    <col min="11030" max="11030" width="4.42578125" customWidth="1"/>
    <col min="11031" max="11031" width="10.28515625" bestFit="1" customWidth="1"/>
    <col min="11032" max="11032" width="9.28515625" bestFit="1" customWidth="1"/>
    <col min="11033" max="11033" width="11.7109375" customWidth="1"/>
    <col min="11034" max="11034" width="9.28515625" customWidth="1"/>
    <col min="11037" max="11037" width="10.85546875" customWidth="1"/>
    <col min="11038" max="11038" width="9.28515625" bestFit="1" customWidth="1"/>
    <col min="11041" max="11043" width="12.28515625" bestFit="1" customWidth="1"/>
    <col min="11265" max="11265" width="6.42578125" customWidth="1"/>
    <col min="11266" max="11266" width="17" customWidth="1"/>
    <col min="11267" max="11267" width="4.5703125" customWidth="1"/>
    <col min="11268" max="11268" width="5.140625" customWidth="1"/>
    <col min="11269" max="11269" width="5" customWidth="1"/>
    <col min="11270" max="11270" width="14.140625" customWidth="1"/>
    <col min="11271" max="11271" width="6.85546875" customWidth="1"/>
    <col min="11272" max="11272" width="6.42578125" customWidth="1"/>
    <col min="11273" max="11273" width="5.5703125" customWidth="1"/>
    <col min="11274" max="11274" width="8.140625" customWidth="1"/>
    <col min="11275" max="11275" width="8.42578125" customWidth="1"/>
    <col min="11276" max="11276" width="8.140625" customWidth="1"/>
    <col min="11277" max="11277" width="7.7109375" customWidth="1"/>
    <col min="11278" max="11278" width="7.42578125" customWidth="1"/>
    <col min="11279" max="11279" width="7.140625" customWidth="1"/>
    <col min="11280" max="11280" width="9" customWidth="1"/>
    <col min="11281" max="11281" width="7.140625" customWidth="1"/>
    <col min="11282" max="11282" width="9" customWidth="1"/>
    <col min="11283" max="11283" width="8.5703125" customWidth="1"/>
    <col min="11284" max="11284" width="5.42578125" customWidth="1"/>
    <col min="11285" max="11285" width="6.42578125" customWidth="1"/>
    <col min="11286" max="11286" width="4.42578125" customWidth="1"/>
    <col min="11287" max="11287" width="10.28515625" bestFit="1" customWidth="1"/>
    <col min="11288" max="11288" width="9.28515625" bestFit="1" customWidth="1"/>
    <col min="11289" max="11289" width="11.7109375" customWidth="1"/>
    <col min="11290" max="11290" width="9.28515625" customWidth="1"/>
    <col min="11293" max="11293" width="10.85546875" customWidth="1"/>
    <col min="11294" max="11294" width="9.28515625" bestFit="1" customWidth="1"/>
    <col min="11297" max="11299" width="12.28515625" bestFit="1" customWidth="1"/>
    <col min="11521" max="11521" width="6.42578125" customWidth="1"/>
    <col min="11522" max="11522" width="17" customWidth="1"/>
    <col min="11523" max="11523" width="4.5703125" customWidth="1"/>
    <col min="11524" max="11524" width="5.140625" customWidth="1"/>
    <col min="11525" max="11525" width="5" customWidth="1"/>
    <col min="11526" max="11526" width="14.140625" customWidth="1"/>
    <col min="11527" max="11527" width="6.85546875" customWidth="1"/>
    <col min="11528" max="11528" width="6.42578125" customWidth="1"/>
    <col min="11529" max="11529" width="5.5703125" customWidth="1"/>
    <col min="11530" max="11530" width="8.140625" customWidth="1"/>
    <col min="11531" max="11531" width="8.42578125" customWidth="1"/>
    <col min="11532" max="11532" width="8.140625" customWidth="1"/>
    <col min="11533" max="11533" width="7.7109375" customWidth="1"/>
    <col min="11534" max="11534" width="7.42578125" customWidth="1"/>
    <col min="11535" max="11535" width="7.140625" customWidth="1"/>
    <col min="11536" max="11536" width="9" customWidth="1"/>
    <col min="11537" max="11537" width="7.140625" customWidth="1"/>
    <col min="11538" max="11538" width="9" customWidth="1"/>
    <col min="11539" max="11539" width="8.5703125" customWidth="1"/>
    <col min="11540" max="11540" width="5.42578125" customWidth="1"/>
    <col min="11541" max="11541" width="6.42578125" customWidth="1"/>
    <col min="11542" max="11542" width="4.42578125" customWidth="1"/>
    <col min="11543" max="11543" width="10.28515625" bestFit="1" customWidth="1"/>
    <col min="11544" max="11544" width="9.28515625" bestFit="1" customWidth="1"/>
    <col min="11545" max="11545" width="11.7109375" customWidth="1"/>
    <col min="11546" max="11546" width="9.28515625" customWidth="1"/>
    <col min="11549" max="11549" width="10.85546875" customWidth="1"/>
    <col min="11550" max="11550" width="9.28515625" bestFit="1" customWidth="1"/>
    <col min="11553" max="11555" width="12.28515625" bestFit="1" customWidth="1"/>
    <col min="11777" max="11777" width="6.42578125" customWidth="1"/>
    <col min="11778" max="11778" width="17" customWidth="1"/>
    <col min="11779" max="11779" width="4.5703125" customWidth="1"/>
    <col min="11780" max="11780" width="5.140625" customWidth="1"/>
    <col min="11781" max="11781" width="5" customWidth="1"/>
    <col min="11782" max="11782" width="14.140625" customWidth="1"/>
    <col min="11783" max="11783" width="6.85546875" customWidth="1"/>
    <col min="11784" max="11784" width="6.42578125" customWidth="1"/>
    <col min="11785" max="11785" width="5.5703125" customWidth="1"/>
    <col min="11786" max="11786" width="8.140625" customWidth="1"/>
    <col min="11787" max="11787" width="8.42578125" customWidth="1"/>
    <col min="11788" max="11788" width="8.140625" customWidth="1"/>
    <col min="11789" max="11789" width="7.7109375" customWidth="1"/>
    <col min="11790" max="11790" width="7.42578125" customWidth="1"/>
    <col min="11791" max="11791" width="7.140625" customWidth="1"/>
    <col min="11792" max="11792" width="9" customWidth="1"/>
    <col min="11793" max="11793" width="7.140625" customWidth="1"/>
    <col min="11794" max="11794" width="9" customWidth="1"/>
    <col min="11795" max="11795" width="8.5703125" customWidth="1"/>
    <col min="11796" max="11796" width="5.42578125" customWidth="1"/>
    <col min="11797" max="11797" width="6.42578125" customWidth="1"/>
    <col min="11798" max="11798" width="4.42578125" customWidth="1"/>
    <col min="11799" max="11799" width="10.28515625" bestFit="1" customWidth="1"/>
    <col min="11800" max="11800" width="9.28515625" bestFit="1" customWidth="1"/>
    <col min="11801" max="11801" width="11.7109375" customWidth="1"/>
    <col min="11802" max="11802" width="9.28515625" customWidth="1"/>
    <col min="11805" max="11805" width="10.85546875" customWidth="1"/>
    <col min="11806" max="11806" width="9.28515625" bestFit="1" customWidth="1"/>
    <col min="11809" max="11811" width="12.28515625" bestFit="1" customWidth="1"/>
    <col min="12033" max="12033" width="6.42578125" customWidth="1"/>
    <col min="12034" max="12034" width="17" customWidth="1"/>
    <col min="12035" max="12035" width="4.5703125" customWidth="1"/>
    <col min="12036" max="12036" width="5.140625" customWidth="1"/>
    <col min="12037" max="12037" width="5" customWidth="1"/>
    <col min="12038" max="12038" width="14.140625" customWidth="1"/>
    <col min="12039" max="12039" width="6.85546875" customWidth="1"/>
    <col min="12040" max="12040" width="6.42578125" customWidth="1"/>
    <col min="12041" max="12041" width="5.5703125" customWidth="1"/>
    <col min="12042" max="12042" width="8.140625" customWidth="1"/>
    <col min="12043" max="12043" width="8.42578125" customWidth="1"/>
    <col min="12044" max="12044" width="8.140625" customWidth="1"/>
    <col min="12045" max="12045" width="7.7109375" customWidth="1"/>
    <col min="12046" max="12046" width="7.42578125" customWidth="1"/>
    <col min="12047" max="12047" width="7.140625" customWidth="1"/>
    <col min="12048" max="12048" width="9" customWidth="1"/>
    <col min="12049" max="12049" width="7.140625" customWidth="1"/>
    <col min="12050" max="12050" width="9" customWidth="1"/>
    <col min="12051" max="12051" width="8.5703125" customWidth="1"/>
    <col min="12052" max="12052" width="5.42578125" customWidth="1"/>
    <col min="12053" max="12053" width="6.42578125" customWidth="1"/>
    <col min="12054" max="12054" width="4.42578125" customWidth="1"/>
    <col min="12055" max="12055" width="10.28515625" bestFit="1" customWidth="1"/>
    <col min="12056" max="12056" width="9.28515625" bestFit="1" customWidth="1"/>
    <col min="12057" max="12057" width="11.7109375" customWidth="1"/>
    <col min="12058" max="12058" width="9.28515625" customWidth="1"/>
    <col min="12061" max="12061" width="10.85546875" customWidth="1"/>
    <col min="12062" max="12062" width="9.28515625" bestFit="1" customWidth="1"/>
    <col min="12065" max="12067" width="12.28515625" bestFit="1" customWidth="1"/>
    <col min="12289" max="12289" width="6.42578125" customWidth="1"/>
    <col min="12290" max="12290" width="17" customWidth="1"/>
    <col min="12291" max="12291" width="4.5703125" customWidth="1"/>
    <col min="12292" max="12292" width="5.140625" customWidth="1"/>
    <col min="12293" max="12293" width="5" customWidth="1"/>
    <col min="12294" max="12294" width="14.140625" customWidth="1"/>
    <col min="12295" max="12295" width="6.85546875" customWidth="1"/>
    <col min="12296" max="12296" width="6.42578125" customWidth="1"/>
    <col min="12297" max="12297" width="5.5703125" customWidth="1"/>
    <col min="12298" max="12298" width="8.140625" customWidth="1"/>
    <col min="12299" max="12299" width="8.42578125" customWidth="1"/>
    <col min="12300" max="12300" width="8.140625" customWidth="1"/>
    <col min="12301" max="12301" width="7.7109375" customWidth="1"/>
    <col min="12302" max="12302" width="7.42578125" customWidth="1"/>
    <col min="12303" max="12303" width="7.140625" customWidth="1"/>
    <col min="12304" max="12304" width="9" customWidth="1"/>
    <col min="12305" max="12305" width="7.140625" customWidth="1"/>
    <col min="12306" max="12306" width="9" customWidth="1"/>
    <col min="12307" max="12307" width="8.5703125" customWidth="1"/>
    <col min="12308" max="12308" width="5.42578125" customWidth="1"/>
    <col min="12309" max="12309" width="6.42578125" customWidth="1"/>
    <col min="12310" max="12310" width="4.42578125" customWidth="1"/>
    <col min="12311" max="12311" width="10.28515625" bestFit="1" customWidth="1"/>
    <col min="12312" max="12312" width="9.28515625" bestFit="1" customWidth="1"/>
    <col min="12313" max="12313" width="11.7109375" customWidth="1"/>
    <col min="12314" max="12314" width="9.28515625" customWidth="1"/>
    <col min="12317" max="12317" width="10.85546875" customWidth="1"/>
    <col min="12318" max="12318" width="9.28515625" bestFit="1" customWidth="1"/>
    <col min="12321" max="12323" width="12.28515625" bestFit="1" customWidth="1"/>
    <col min="12545" max="12545" width="6.42578125" customWidth="1"/>
    <col min="12546" max="12546" width="17" customWidth="1"/>
    <col min="12547" max="12547" width="4.5703125" customWidth="1"/>
    <col min="12548" max="12548" width="5.140625" customWidth="1"/>
    <col min="12549" max="12549" width="5" customWidth="1"/>
    <col min="12550" max="12550" width="14.140625" customWidth="1"/>
    <col min="12551" max="12551" width="6.85546875" customWidth="1"/>
    <col min="12552" max="12552" width="6.42578125" customWidth="1"/>
    <col min="12553" max="12553" width="5.5703125" customWidth="1"/>
    <col min="12554" max="12554" width="8.140625" customWidth="1"/>
    <col min="12555" max="12555" width="8.42578125" customWidth="1"/>
    <col min="12556" max="12556" width="8.140625" customWidth="1"/>
    <col min="12557" max="12557" width="7.7109375" customWidth="1"/>
    <col min="12558" max="12558" width="7.42578125" customWidth="1"/>
    <col min="12559" max="12559" width="7.140625" customWidth="1"/>
    <col min="12560" max="12560" width="9" customWidth="1"/>
    <col min="12561" max="12561" width="7.140625" customWidth="1"/>
    <col min="12562" max="12562" width="9" customWidth="1"/>
    <col min="12563" max="12563" width="8.5703125" customWidth="1"/>
    <col min="12564" max="12564" width="5.42578125" customWidth="1"/>
    <col min="12565" max="12565" width="6.42578125" customWidth="1"/>
    <col min="12566" max="12566" width="4.42578125" customWidth="1"/>
    <col min="12567" max="12567" width="10.28515625" bestFit="1" customWidth="1"/>
    <col min="12568" max="12568" width="9.28515625" bestFit="1" customWidth="1"/>
    <col min="12569" max="12569" width="11.7109375" customWidth="1"/>
    <col min="12570" max="12570" width="9.28515625" customWidth="1"/>
    <col min="12573" max="12573" width="10.85546875" customWidth="1"/>
    <col min="12574" max="12574" width="9.28515625" bestFit="1" customWidth="1"/>
    <col min="12577" max="12579" width="12.28515625" bestFit="1" customWidth="1"/>
    <col min="12801" max="12801" width="6.42578125" customWidth="1"/>
    <col min="12802" max="12802" width="17" customWidth="1"/>
    <col min="12803" max="12803" width="4.5703125" customWidth="1"/>
    <col min="12804" max="12804" width="5.140625" customWidth="1"/>
    <col min="12805" max="12805" width="5" customWidth="1"/>
    <col min="12806" max="12806" width="14.140625" customWidth="1"/>
    <col min="12807" max="12807" width="6.85546875" customWidth="1"/>
    <col min="12808" max="12808" width="6.42578125" customWidth="1"/>
    <col min="12809" max="12809" width="5.5703125" customWidth="1"/>
    <col min="12810" max="12810" width="8.140625" customWidth="1"/>
    <col min="12811" max="12811" width="8.42578125" customWidth="1"/>
    <col min="12812" max="12812" width="8.140625" customWidth="1"/>
    <col min="12813" max="12813" width="7.7109375" customWidth="1"/>
    <col min="12814" max="12814" width="7.42578125" customWidth="1"/>
    <col min="12815" max="12815" width="7.140625" customWidth="1"/>
    <col min="12816" max="12816" width="9" customWidth="1"/>
    <col min="12817" max="12817" width="7.140625" customWidth="1"/>
    <col min="12818" max="12818" width="9" customWidth="1"/>
    <col min="12819" max="12819" width="8.5703125" customWidth="1"/>
    <col min="12820" max="12820" width="5.42578125" customWidth="1"/>
    <col min="12821" max="12821" width="6.42578125" customWidth="1"/>
    <col min="12822" max="12822" width="4.42578125" customWidth="1"/>
    <col min="12823" max="12823" width="10.28515625" bestFit="1" customWidth="1"/>
    <col min="12824" max="12824" width="9.28515625" bestFit="1" customWidth="1"/>
    <col min="12825" max="12825" width="11.7109375" customWidth="1"/>
    <col min="12826" max="12826" width="9.28515625" customWidth="1"/>
    <col min="12829" max="12829" width="10.85546875" customWidth="1"/>
    <col min="12830" max="12830" width="9.28515625" bestFit="1" customWidth="1"/>
    <col min="12833" max="12835" width="12.28515625" bestFit="1" customWidth="1"/>
    <col min="13057" max="13057" width="6.42578125" customWidth="1"/>
    <col min="13058" max="13058" width="17" customWidth="1"/>
    <col min="13059" max="13059" width="4.5703125" customWidth="1"/>
    <col min="13060" max="13060" width="5.140625" customWidth="1"/>
    <col min="13061" max="13061" width="5" customWidth="1"/>
    <col min="13062" max="13062" width="14.140625" customWidth="1"/>
    <col min="13063" max="13063" width="6.85546875" customWidth="1"/>
    <col min="13064" max="13064" width="6.42578125" customWidth="1"/>
    <col min="13065" max="13065" width="5.5703125" customWidth="1"/>
    <col min="13066" max="13066" width="8.140625" customWidth="1"/>
    <col min="13067" max="13067" width="8.42578125" customWidth="1"/>
    <col min="13068" max="13068" width="8.140625" customWidth="1"/>
    <col min="13069" max="13069" width="7.7109375" customWidth="1"/>
    <col min="13070" max="13070" width="7.42578125" customWidth="1"/>
    <col min="13071" max="13071" width="7.140625" customWidth="1"/>
    <col min="13072" max="13072" width="9" customWidth="1"/>
    <col min="13073" max="13073" width="7.140625" customWidth="1"/>
    <col min="13074" max="13074" width="9" customWidth="1"/>
    <col min="13075" max="13075" width="8.5703125" customWidth="1"/>
    <col min="13076" max="13076" width="5.42578125" customWidth="1"/>
    <col min="13077" max="13077" width="6.42578125" customWidth="1"/>
    <col min="13078" max="13078" width="4.42578125" customWidth="1"/>
    <col min="13079" max="13079" width="10.28515625" bestFit="1" customWidth="1"/>
    <col min="13080" max="13080" width="9.28515625" bestFit="1" customWidth="1"/>
    <col min="13081" max="13081" width="11.7109375" customWidth="1"/>
    <col min="13082" max="13082" width="9.28515625" customWidth="1"/>
    <col min="13085" max="13085" width="10.85546875" customWidth="1"/>
    <col min="13086" max="13086" width="9.28515625" bestFit="1" customWidth="1"/>
    <col min="13089" max="13091" width="12.28515625" bestFit="1" customWidth="1"/>
    <col min="13313" max="13313" width="6.42578125" customWidth="1"/>
    <col min="13314" max="13314" width="17" customWidth="1"/>
    <col min="13315" max="13315" width="4.5703125" customWidth="1"/>
    <col min="13316" max="13316" width="5.140625" customWidth="1"/>
    <col min="13317" max="13317" width="5" customWidth="1"/>
    <col min="13318" max="13318" width="14.140625" customWidth="1"/>
    <col min="13319" max="13319" width="6.85546875" customWidth="1"/>
    <col min="13320" max="13320" width="6.42578125" customWidth="1"/>
    <col min="13321" max="13321" width="5.5703125" customWidth="1"/>
    <col min="13322" max="13322" width="8.140625" customWidth="1"/>
    <col min="13323" max="13323" width="8.42578125" customWidth="1"/>
    <col min="13324" max="13324" width="8.140625" customWidth="1"/>
    <col min="13325" max="13325" width="7.7109375" customWidth="1"/>
    <col min="13326" max="13326" width="7.42578125" customWidth="1"/>
    <col min="13327" max="13327" width="7.140625" customWidth="1"/>
    <col min="13328" max="13328" width="9" customWidth="1"/>
    <col min="13329" max="13329" width="7.140625" customWidth="1"/>
    <col min="13330" max="13330" width="9" customWidth="1"/>
    <col min="13331" max="13331" width="8.5703125" customWidth="1"/>
    <col min="13332" max="13332" width="5.42578125" customWidth="1"/>
    <col min="13333" max="13333" width="6.42578125" customWidth="1"/>
    <col min="13334" max="13334" width="4.42578125" customWidth="1"/>
    <col min="13335" max="13335" width="10.28515625" bestFit="1" customWidth="1"/>
    <col min="13336" max="13336" width="9.28515625" bestFit="1" customWidth="1"/>
    <col min="13337" max="13337" width="11.7109375" customWidth="1"/>
    <col min="13338" max="13338" width="9.28515625" customWidth="1"/>
    <col min="13341" max="13341" width="10.85546875" customWidth="1"/>
    <col min="13342" max="13342" width="9.28515625" bestFit="1" customWidth="1"/>
    <col min="13345" max="13347" width="12.28515625" bestFit="1" customWidth="1"/>
    <col min="13569" max="13569" width="6.42578125" customWidth="1"/>
    <col min="13570" max="13570" width="17" customWidth="1"/>
    <col min="13571" max="13571" width="4.5703125" customWidth="1"/>
    <col min="13572" max="13572" width="5.140625" customWidth="1"/>
    <col min="13573" max="13573" width="5" customWidth="1"/>
    <col min="13574" max="13574" width="14.140625" customWidth="1"/>
    <col min="13575" max="13575" width="6.85546875" customWidth="1"/>
    <col min="13576" max="13576" width="6.42578125" customWidth="1"/>
    <col min="13577" max="13577" width="5.5703125" customWidth="1"/>
    <col min="13578" max="13578" width="8.140625" customWidth="1"/>
    <col min="13579" max="13579" width="8.42578125" customWidth="1"/>
    <col min="13580" max="13580" width="8.140625" customWidth="1"/>
    <col min="13581" max="13581" width="7.7109375" customWidth="1"/>
    <col min="13582" max="13582" width="7.42578125" customWidth="1"/>
    <col min="13583" max="13583" width="7.140625" customWidth="1"/>
    <col min="13584" max="13584" width="9" customWidth="1"/>
    <col min="13585" max="13585" width="7.140625" customWidth="1"/>
    <col min="13586" max="13586" width="9" customWidth="1"/>
    <col min="13587" max="13587" width="8.5703125" customWidth="1"/>
    <col min="13588" max="13588" width="5.42578125" customWidth="1"/>
    <col min="13589" max="13589" width="6.42578125" customWidth="1"/>
    <col min="13590" max="13590" width="4.42578125" customWidth="1"/>
    <col min="13591" max="13591" width="10.28515625" bestFit="1" customWidth="1"/>
    <col min="13592" max="13592" width="9.28515625" bestFit="1" customWidth="1"/>
    <col min="13593" max="13593" width="11.7109375" customWidth="1"/>
    <col min="13594" max="13594" width="9.28515625" customWidth="1"/>
    <col min="13597" max="13597" width="10.85546875" customWidth="1"/>
    <col min="13598" max="13598" width="9.28515625" bestFit="1" customWidth="1"/>
    <col min="13601" max="13603" width="12.28515625" bestFit="1" customWidth="1"/>
    <col min="13825" max="13825" width="6.42578125" customWidth="1"/>
    <col min="13826" max="13826" width="17" customWidth="1"/>
    <col min="13827" max="13827" width="4.5703125" customWidth="1"/>
    <col min="13828" max="13828" width="5.140625" customWidth="1"/>
    <col min="13829" max="13829" width="5" customWidth="1"/>
    <col min="13830" max="13830" width="14.140625" customWidth="1"/>
    <col min="13831" max="13831" width="6.85546875" customWidth="1"/>
    <col min="13832" max="13832" width="6.42578125" customWidth="1"/>
    <col min="13833" max="13833" width="5.5703125" customWidth="1"/>
    <col min="13834" max="13834" width="8.140625" customWidth="1"/>
    <col min="13835" max="13835" width="8.42578125" customWidth="1"/>
    <col min="13836" max="13836" width="8.140625" customWidth="1"/>
    <col min="13837" max="13837" width="7.7109375" customWidth="1"/>
    <col min="13838" max="13838" width="7.42578125" customWidth="1"/>
    <col min="13839" max="13839" width="7.140625" customWidth="1"/>
    <col min="13840" max="13840" width="9" customWidth="1"/>
    <col min="13841" max="13841" width="7.140625" customWidth="1"/>
    <col min="13842" max="13842" width="9" customWidth="1"/>
    <col min="13843" max="13843" width="8.5703125" customWidth="1"/>
    <col min="13844" max="13844" width="5.42578125" customWidth="1"/>
    <col min="13845" max="13845" width="6.42578125" customWidth="1"/>
    <col min="13846" max="13846" width="4.42578125" customWidth="1"/>
    <col min="13847" max="13847" width="10.28515625" bestFit="1" customWidth="1"/>
    <col min="13848" max="13848" width="9.28515625" bestFit="1" customWidth="1"/>
    <col min="13849" max="13849" width="11.7109375" customWidth="1"/>
    <col min="13850" max="13850" width="9.28515625" customWidth="1"/>
    <col min="13853" max="13853" width="10.85546875" customWidth="1"/>
    <col min="13854" max="13854" width="9.28515625" bestFit="1" customWidth="1"/>
    <col min="13857" max="13859" width="12.28515625" bestFit="1" customWidth="1"/>
    <col min="14081" max="14081" width="6.42578125" customWidth="1"/>
    <col min="14082" max="14082" width="17" customWidth="1"/>
    <col min="14083" max="14083" width="4.5703125" customWidth="1"/>
    <col min="14084" max="14084" width="5.140625" customWidth="1"/>
    <col min="14085" max="14085" width="5" customWidth="1"/>
    <col min="14086" max="14086" width="14.140625" customWidth="1"/>
    <col min="14087" max="14087" width="6.85546875" customWidth="1"/>
    <col min="14088" max="14088" width="6.42578125" customWidth="1"/>
    <col min="14089" max="14089" width="5.5703125" customWidth="1"/>
    <col min="14090" max="14090" width="8.140625" customWidth="1"/>
    <col min="14091" max="14091" width="8.42578125" customWidth="1"/>
    <col min="14092" max="14092" width="8.140625" customWidth="1"/>
    <col min="14093" max="14093" width="7.7109375" customWidth="1"/>
    <col min="14094" max="14094" width="7.42578125" customWidth="1"/>
    <col min="14095" max="14095" width="7.140625" customWidth="1"/>
    <col min="14096" max="14096" width="9" customWidth="1"/>
    <col min="14097" max="14097" width="7.140625" customWidth="1"/>
    <col min="14098" max="14098" width="9" customWidth="1"/>
    <col min="14099" max="14099" width="8.5703125" customWidth="1"/>
    <col min="14100" max="14100" width="5.42578125" customWidth="1"/>
    <col min="14101" max="14101" width="6.42578125" customWidth="1"/>
    <col min="14102" max="14102" width="4.42578125" customWidth="1"/>
    <col min="14103" max="14103" width="10.28515625" bestFit="1" customWidth="1"/>
    <col min="14104" max="14104" width="9.28515625" bestFit="1" customWidth="1"/>
    <col min="14105" max="14105" width="11.7109375" customWidth="1"/>
    <col min="14106" max="14106" width="9.28515625" customWidth="1"/>
    <col min="14109" max="14109" width="10.85546875" customWidth="1"/>
    <col min="14110" max="14110" width="9.28515625" bestFit="1" customWidth="1"/>
    <col min="14113" max="14115" width="12.28515625" bestFit="1" customWidth="1"/>
    <col min="14337" max="14337" width="6.42578125" customWidth="1"/>
    <col min="14338" max="14338" width="17" customWidth="1"/>
    <col min="14339" max="14339" width="4.5703125" customWidth="1"/>
    <col min="14340" max="14340" width="5.140625" customWidth="1"/>
    <col min="14341" max="14341" width="5" customWidth="1"/>
    <col min="14342" max="14342" width="14.140625" customWidth="1"/>
    <col min="14343" max="14343" width="6.85546875" customWidth="1"/>
    <col min="14344" max="14344" width="6.42578125" customWidth="1"/>
    <col min="14345" max="14345" width="5.5703125" customWidth="1"/>
    <col min="14346" max="14346" width="8.140625" customWidth="1"/>
    <col min="14347" max="14347" width="8.42578125" customWidth="1"/>
    <col min="14348" max="14348" width="8.140625" customWidth="1"/>
    <col min="14349" max="14349" width="7.7109375" customWidth="1"/>
    <col min="14350" max="14350" width="7.42578125" customWidth="1"/>
    <col min="14351" max="14351" width="7.140625" customWidth="1"/>
    <col min="14352" max="14352" width="9" customWidth="1"/>
    <col min="14353" max="14353" width="7.140625" customWidth="1"/>
    <col min="14354" max="14354" width="9" customWidth="1"/>
    <col min="14355" max="14355" width="8.5703125" customWidth="1"/>
    <col min="14356" max="14356" width="5.42578125" customWidth="1"/>
    <col min="14357" max="14357" width="6.42578125" customWidth="1"/>
    <col min="14358" max="14358" width="4.42578125" customWidth="1"/>
    <col min="14359" max="14359" width="10.28515625" bestFit="1" customWidth="1"/>
    <col min="14360" max="14360" width="9.28515625" bestFit="1" customWidth="1"/>
    <col min="14361" max="14361" width="11.7109375" customWidth="1"/>
    <col min="14362" max="14362" width="9.28515625" customWidth="1"/>
    <col min="14365" max="14365" width="10.85546875" customWidth="1"/>
    <col min="14366" max="14366" width="9.28515625" bestFit="1" customWidth="1"/>
    <col min="14369" max="14371" width="12.28515625" bestFit="1" customWidth="1"/>
    <col min="14593" max="14593" width="6.42578125" customWidth="1"/>
    <col min="14594" max="14594" width="17" customWidth="1"/>
    <col min="14595" max="14595" width="4.5703125" customWidth="1"/>
    <col min="14596" max="14596" width="5.140625" customWidth="1"/>
    <col min="14597" max="14597" width="5" customWidth="1"/>
    <col min="14598" max="14598" width="14.140625" customWidth="1"/>
    <col min="14599" max="14599" width="6.85546875" customWidth="1"/>
    <col min="14600" max="14600" width="6.42578125" customWidth="1"/>
    <col min="14601" max="14601" width="5.5703125" customWidth="1"/>
    <col min="14602" max="14602" width="8.140625" customWidth="1"/>
    <col min="14603" max="14603" width="8.42578125" customWidth="1"/>
    <col min="14604" max="14604" width="8.140625" customWidth="1"/>
    <col min="14605" max="14605" width="7.7109375" customWidth="1"/>
    <col min="14606" max="14606" width="7.42578125" customWidth="1"/>
    <col min="14607" max="14607" width="7.140625" customWidth="1"/>
    <col min="14608" max="14608" width="9" customWidth="1"/>
    <col min="14609" max="14609" width="7.140625" customWidth="1"/>
    <col min="14610" max="14610" width="9" customWidth="1"/>
    <col min="14611" max="14611" width="8.5703125" customWidth="1"/>
    <col min="14612" max="14612" width="5.42578125" customWidth="1"/>
    <col min="14613" max="14613" width="6.42578125" customWidth="1"/>
    <col min="14614" max="14614" width="4.42578125" customWidth="1"/>
    <col min="14615" max="14615" width="10.28515625" bestFit="1" customWidth="1"/>
    <col min="14616" max="14616" width="9.28515625" bestFit="1" customWidth="1"/>
    <col min="14617" max="14617" width="11.7109375" customWidth="1"/>
    <col min="14618" max="14618" width="9.28515625" customWidth="1"/>
    <col min="14621" max="14621" width="10.85546875" customWidth="1"/>
    <col min="14622" max="14622" width="9.28515625" bestFit="1" customWidth="1"/>
    <col min="14625" max="14627" width="12.28515625" bestFit="1" customWidth="1"/>
    <col min="14849" max="14849" width="6.42578125" customWidth="1"/>
    <col min="14850" max="14850" width="17" customWidth="1"/>
    <col min="14851" max="14851" width="4.5703125" customWidth="1"/>
    <col min="14852" max="14852" width="5.140625" customWidth="1"/>
    <col min="14853" max="14853" width="5" customWidth="1"/>
    <col min="14854" max="14854" width="14.140625" customWidth="1"/>
    <col min="14855" max="14855" width="6.85546875" customWidth="1"/>
    <col min="14856" max="14856" width="6.42578125" customWidth="1"/>
    <col min="14857" max="14857" width="5.5703125" customWidth="1"/>
    <col min="14858" max="14858" width="8.140625" customWidth="1"/>
    <col min="14859" max="14859" width="8.42578125" customWidth="1"/>
    <col min="14860" max="14860" width="8.140625" customWidth="1"/>
    <col min="14861" max="14861" width="7.7109375" customWidth="1"/>
    <col min="14862" max="14862" width="7.42578125" customWidth="1"/>
    <col min="14863" max="14863" width="7.140625" customWidth="1"/>
    <col min="14864" max="14864" width="9" customWidth="1"/>
    <col min="14865" max="14865" width="7.140625" customWidth="1"/>
    <col min="14866" max="14866" width="9" customWidth="1"/>
    <col min="14867" max="14867" width="8.5703125" customWidth="1"/>
    <col min="14868" max="14868" width="5.42578125" customWidth="1"/>
    <col min="14869" max="14869" width="6.42578125" customWidth="1"/>
    <col min="14870" max="14870" width="4.42578125" customWidth="1"/>
    <col min="14871" max="14871" width="10.28515625" bestFit="1" customWidth="1"/>
    <col min="14872" max="14872" width="9.28515625" bestFit="1" customWidth="1"/>
    <col min="14873" max="14873" width="11.7109375" customWidth="1"/>
    <col min="14874" max="14874" width="9.28515625" customWidth="1"/>
    <col min="14877" max="14877" width="10.85546875" customWidth="1"/>
    <col min="14878" max="14878" width="9.28515625" bestFit="1" customWidth="1"/>
    <col min="14881" max="14883" width="12.28515625" bestFit="1" customWidth="1"/>
    <col min="15105" max="15105" width="6.42578125" customWidth="1"/>
    <col min="15106" max="15106" width="17" customWidth="1"/>
    <col min="15107" max="15107" width="4.5703125" customWidth="1"/>
    <col min="15108" max="15108" width="5.140625" customWidth="1"/>
    <col min="15109" max="15109" width="5" customWidth="1"/>
    <col min="15110" max="15110" width="14.140625" customWidth="1"/>
    <col min="15111" max="15111" width="6.85546875" customWidth="1"/>
    <col min="15112" max="15112" width="6.42578125" customWidth="1"/>
    <col min="15113" max="15113" width="5.5703125" customWidth="1"/>
    <col min="15114" max="15114" width="8.140625" customWidth="1"/>
    <col min="15115" max="15115" width="8.42578125" customWidth="1"/>
    <col min="15116" max="15116" width="8.140625" customWidth="1"/>
    <col min="15117" max="15117" width="7.7109375" customWidth="1"/>
    <col min="15118" max="15118" width="7.42578125" customWidth="1"/>
    <col min="15119" max="15119" width="7.140625" customWidth="1"/>
    <col min="15120" max="15120" width="9" customWidth="1"/>
    <col min="15121" max="15121" width="7.140625" customWidth="1"/>
    <col min="15122" max="15122" width="9" customWidth="1"/>
    <col min="15123" max="15123" width="8.5703125" customWidth="1"/>
    <col min="15124" max="15124" width="5.42578125" customWidth="1"/>
    <col min="15125" max="15125" width="6.42578125" customWidth="1"/>
    <col min="15126" max="15126" width="4.42578125" customWidth="1"/>
    <col min="15127" max="15127" width="10.28515625" bestFit="1" customWidth="1"/>
    <col min="15128" max="15128" width="9.28515625" bestFit="1" customWidth="1"/>
    <col min="15129" max="15129" width="11.7109375" customWidth="1"/>
    <col min="15130" max="15130" width="9.28515625" customWidth="1"/>
    <col min="15133" max="15133" width="10.85546875" customWidth="1"/>
    <col min="15134" max="15134" width="9.28515625" bestFit="1" customWidth="1"/>
    <col min="15137" max="15139" width="12.28515625" bestFit="1" customWidth="1"/>
    <col min="15361" max="15361" width="6.42578125" customWidth="1"/>
    <col min="15362" max="15362" width="17" customWidth="1"/>
    <col min="15363" max="15363" width="4.5703125" customWidth="1"/>
    <col min="15364" max="15364" width="5.140625" customWidth="1"/>
    <col min="15365" max="15365" width="5" customWidth="1"/>
    <col min="15366" max="15366" width="14.140625" customWidth="1"/>
    <col min="15367" max="15367" width="6.85546875" customWidth="1"/>
    <col min="15368" max="15368" width="6.42578125" customWidth="1"/>
    <col min="15369" max="15369" width="5.5703125" customWidth="1"/>
    <col min="15370" max="15370" width="8.140625" customWidth="1"/>
    <col min="15371" max="15371" width="8.42578125" customWidth="1"/>
    <col min="15372" max="15372" width="8.140625" customWidth="1"/>
    <col min="15373" max="15373" width="7.7109375" customWidth="1"/>
    <col min="15374" max="15374" width="7.42578125" customWidth="1"/>
    <col min="15375" max="15375" width="7.140625" customWidth="1"/>
    <col min="15376" max="15376" width="9" customWidth="1"/>
    <col min="15377" max="15377" width="7.140625" customWidth="1"/>
    <col min="15378" max="15378" width="9" customWidth="1"/>
    <col min="15379" max="15379" width="8.5703125" customWidth="1"/>
    <col min="15380" max="15380" width="5.42578125" customWidth="1"/>
    <col min="15381" max="15381" width="6.42578125" customWidth="1"/>
    <col min="15382" max="15382" width="4.42578125" customWidth="1"/>
    <col min="15383" max="15383" width="10.28515625" bestFit="1" customWidth="1"/>
    <col min="15384" max="15384" width="9.28515625" bestFit="1" customWidth="1"/>
    <col min="15385" max="15385" width="11.7109375" customWidth="1"/>
    <col min="15386" max="15386" width="9.28515625" customWidth="1"/>
    <col min="15389" max="15389" width="10.85546875" customWidth="1"/>
    <col min="15390" max="15390" width="9.28515625" bestFit="1" customWidth="1"/>
    <col min="15393" max="15395" width="12.28515625" bestFit="1" customWidth="1"/>
    <col min="15617" max="15617" width="6.42578125" customWidth="1"/>
    <col min="15618" max="15618" width="17" customWidth="1"/>
    <col min="15619" max="15619" width="4.5703125" customWidth="1"/>
    <col min="15620" max="15620" width="5.140625" customWidth="1"/>
    <col min="15621" max="15621" width="5" customWidth="1"/>
    <col min="15622" max="15622" width="14.140625" customWidth="1"/>
    <col min="15623" max="15623" width="6.85546875" customWidth="1"/>
    <col min="15624" max="15624" width="6.42578125" customWidth="1"/>
    <col min="15625" max="15625" width="5.5703125" customWidth="1"/>
    <col min="15626" max="15626" width="8.140625" customWidth="1"/>
    <col min="15627" max="15627" width="8.42578125" customWidth="1"/>
    <col min="15628" max="15628" width="8.140625" customWidth="1"/>
    <col min="15629" max="15629" width="7.7109375" customWidth="1"/>
    <col min="15630" max="15630" width="7.42578125" customWidth="1"/>
    <col min="15631" max="15631" width="7.140625" customWidth="1"/>
    <col min="15632" max="15632" width="9" customWidth="1"/>
    <col min="15633" max="15633" width="7.140625" customWidth="1"/>
    <col min="15634" max="15634" width="9" customWidth="1"/>
    <col min="15635" max="15635" width="8.5703125" customWidth="1"/>
    <col min="15636" max="15636" width="5.42578125" customWidth="1"/>
    <col min="15637" max="15637" width="6.42578125" customWidth="1"/>
    <col min="15638" max="15638" width="4.42578125" customWidth="1"/>
    <col min="15639" max="15639" width="10.28515625" bestFit="1" customWidth="1"/>
    <col min="15640" max="15640" width="9.28515625" bestFit="1" customWidth="1"/>
    <col min="15641" max="15641" width="11.7109375" customWidth="1"/>
    <col min="15642" max="15642" width="9.28515625" customWidth="1"/>
    <col min="15645" max="15645" width="10.85546875" customWidth="1"/>
    <col min="15646" max="15646" width="9.28515625" bestFit="1" customWidth="1"/>
    <col min="15649" max="15651" width="12.28515625" bestFit="1" customWidth="1"/>
    <col min="15873" max="15873" width="6.42578125" customWidth="1"/>
    <col min="15874" max="15874" width="17" customWidth="1"/>
    <col min="15875" max="15875" width="4.5703125" customWidth="1"/>
    <col min="15876" max="15876" width="5.140625" customWidth="1"/>
    <col min="15877" max="15877" width="5" customWidth="1"/>
    <col min="15878" max="15878" width="14.140625" customWidth="1"/>
    <col min="15879" max="15879" width="6.85546875" customWidth="1"/>
    <col min="15880" max="15880" width="6.42578125" customWidth="1"/>
    <col min="15881" max="15881" width="5.5703125" customWidth="1"/>
    <col min="15882" max="15882" width="8.140625" customWidth="1"/>
    <col min="15883" max="15883" width="8.42578125" customWidth="1"/>
    <col min="15884" max="15884" width="8.140625" customWidth="1"/>
    <col min="15885" max="15885" width="7.7109375" customWidth="1"/>
    <col min="15886" max="15886" width="7.42578125" customWidth="1"/>
    <col min="15887" max="15887" width="7.140625" customWidth="1"/>
    <col min="15888" max="15888" width="9" customWidth="1"/>
    <col min="15889" max="15889" width="7.140625" customWidth="1"/>
    <col min="15890" max="15890" width="9" customWidth="1"/>
    <col min="15891" max="15891" width="8.5703125" customWidth="1"/>
    <col min="15892" max="15892" width="5.42578125" customWidth="1"/>
    <col min="15893" max="15893" width="6.42578125" customWidth="1"/>
    <col min="15894" max="15894" width="4.42578125" customWidth="1"/>
    <col min="15895" max="15895" width="10.28515625" bestFit="1" customWidth="1"/>
    <col min="15896" max="15896" width="9.28515625" bestFit="1" customWidth="1"/>
    <col min="15897" max="15897" width="11.7109375" customWidth="1"/>
    <col min="15898" max="15898" width="9.28515625" customWidth="1"/>
    <col min="15901" max="15901" width="10.85546875" customWidth="1"/>
    <col min="15902" max="15902" width="9.28515625" bestFit="1" customWidth="1"/>
    <col min="15905" max="15907" width="12.28515625" bestFit="1" customWidth="1"/>
    <col min="16129" max="16129" width="6.42578125" customWidth="1"/>
    <col min="16130" max="16130" width="17" customWidth="1"/>
    <col min="16131" max="16131" width="4.5703125" customWidth="1"/>
    <col min="16132" max="16132" width="5.140625" customWidth="1"/>
    <col min="16133" max="16133" width="5" customWidth="1"/>
    <col min="16134" max="16134" width="14.140625" customWidth="1"/>
    <col min="16135" max="16135" width="6.85546875" customWidth="1"/>
    <col min="16136" max="16136" width="6.42578125" customWidth="1"/>
    <col min="16137" max="16137" width="5.5703125" customWidth="1"/>
    <col min="16138" max="16138" width="8.140625" customWidth="1"/>
    <col min="16139" max="16139" width="8.42578125" customWidth="1"/>
    <col min="16140" max="16140" width="8.140625" customWidth="1"/>
    <col min="16141" max="16141" width="7.7109375" customWidth="1"/>
    <col min="16142" max="16142" width="7.42578125" customWidth="1"/>
    <col min="16143" max="16143" width="7.140625" customWidth="1"/>
    <col min="16144" max="16144" width="9" customWidth="1"/>
    <col min="16145" max="16145" width="7.140625" customWidth="1"/>
    <col min="16146" max="16146" width="9" customWidth="1"/>
    <col min="16147" max="16147" width="8.5703125" customWidth="1"/>
    <col min="16148" max="16148" width="5.42578125" customWidth="1"/>
    <col min="16149" max="16149" width="6.42578125" customWidth="1"/>
    <col min="16150" max="16150" width="4.42578125" customWidth="1"/>
    <col min="16151" max="16151" width="10.28515625" bestFit="1" customWidth="1"/>
    <col min="16152" max="16152" width="9.28515625" bestFit="1" customWidth="1"/>
    <col min="16153" max="16153" width="11.7109375" customWidth="1"/>
    <col min="16154" max="16154" width="9.28515625" customWidth="1"/>
    <col min="16157" max="16157" width="10.85546875" customWidth="1"/>
    <col min="16158" max="16158" width="9.28515625" bestFit="1" customWidth="1"/>
    <col min="16161" max="16163" width="12.28515625" bestFit="1" customWidth="1"/>
  </cols>
  <sheetData>
    <row r="1" spans="1:36" s="285" customFormat="1" ht="90" customHeight="1">
      <c r="Q1" s="406" t="s">
        <v>479</v>
      </c>
      <c r="R1" s="406"/>
      <c r="S1" s="406"/>
      <c r="T1" s="406"/>
      <c r="U1" s="406"/>
      <c r="V1" s="406"/>
      <c r="W1" s="406"/>
      <c r="X1" s="290"/>
      <c r="Y1" s="289"/>
    </row>
    <row r="2" spans="1:36" s="287" customFormat="1" ht="24" customHeight="1">
      <c r="A2" s="405" t="s">
        <v>375</v>
      </c>
      <c r="B2" s="405"/>
      <c r="C2" s="405"/>
      <c r="D2" s="405"/>
      <c r="E2" s="405"/>
      <c r="F2" s="405"/>
      <c r="G2" s="405"/>
      <c r="H2" s="405" t="s">
        <v>376</v>
      </c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291"/>
      <c r="Y2" s="291"/>
      <c r="Z2" s="291"/>
      <c r="AA2" s="291"/>
      <c r="AB2" s="291"/>
      <c r="AC2" s="291"/>
      <c r="AD2" s="291"/>
      <c r="AE2" s="291"/>
      <c r="AF2" s="340"/>
    </row>
    <row r="3" spans="1:36" s="285" customFormat="1" ht="27" customHeight="1">
      <c r="A3" s="402" t="s">
        <v>369</v>
      </c>
      <c r="B3" s="402"/>
      <c r="C3" s="402" t="s">
        <v>370</v>
      </c>
      <c r="D3" s="402"/>
      <c r="E3" s="402"/>
      <c r="F3" s="402"/>
      <c r="G3" s="402"/>
      <c r="H3" s="455" t="s">
        <v>376</v>
      </c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341"/>
      <c r="Y3" s="341"/>
      <c r="Z3" s="341"/>
      <c r="AA3" s="341"/>
      <c r="AB3" s="341"/>
      <c r="AC3" s="341"/>
      <c r="AD3" s="341"/>
      <c r="AE3" s="341"/>
      <c r="AF3" s="342"/>
    </row>
    <row r="4" spans="1:36" s="285" customFormat="1" ht="18.75" customHeight="1">
      <c r="A4" s="402"/>
      <c r="B4" s="402"/>
      <c r="C4" s="402" t="s">
        <v>372</v>
      </c>
      <c r="D4" s="402"/>
      <c r="E4" s="402"/>
      <c r="F4" s="402"/>
      <c r="G4" s="402"/>
      <c r="H4" s="486" t="s">
        <v>392</v>
      </c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293"/>
      <c r="Y4" s="293"/>
      <c r="Z4" s="342"/>
      <c r="AA4" s="342"/>
      <c r="AB4" s="342"/>
      <c r="AC4" s="342"/>
      <c r="AD4" s="342"/>
      <c r="AE4" s="342"/>
      <c r="AF4" s="342"/>
    </row>
    <row r="5" spans="1:36" s="285" customFormat="1" ht="21.75" customHeight="1">
      <c r="A5" s="402"/>
      <c r="B5" s="402"/>
      <c r="C5" s="402"/>
      <c r="D5" s="402"/>
      <c r="E5" s="402"/>
      <c r="F5" s="402"/>
      <c r="G5" s="402"/>
      <c r="H5" s="489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293"/>
      <c r="Y5" s="293"/>
      <c r="Z5" s="288"/>
      <c r="AA5" s="288"/>
      <c r="AB5" s="288"/>
      <c r="AC5" s="288"/>
      <c r="AD5" s="288"/>
      <c r="AE5" s="288"/>
      <c r="AF5" s="288"/>
    </row>
    <row r="6" spans="1:36" s="285" customFormat="1" ht="26.25" customHeight="1">
      <c r="A6" s="453" t="s">
        <v>384</v>
      </c>
      <c r="B6" s="453"/>
      <c r="C6" s="420"/>
      <c r="D6" s="420"/>
      <c r="E6" s="420"/>
      <c r="F6" s="420"/>
      <c r="G6" s="420"/>
      <c r="R6" s="454"/>
      <c r="S6" s="454"/>
      <c r="T6" s="454"/>
      <c r="U6" s="454"/>
      <c r="V6" s="454"/>
      <c r="W6" s="454"/>
      <c r="X6" s="289"/>
      <c r="Y6" s="289"/>
    </row>
    <row r="7" spans="1:36" ht="33.75" customHeight="1">
      <c r="A7" s="68"/>
      <c r="B7" s="68"/>
      <c r="C7" s="539"/>
      <c r="D7" s="539"/>
      <c r="E7" s="539"/>
      <c r="F7" s="72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538"/>
      <c r="T7" s="538"/>
      <c r="U7" s="538"/>
      <c r="V7" s="538"/>
      <c r="W7" s="53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</row>
    <row r="8" spans="1:36" ht="51" customHeight="1">
      <c r="A8" s="543" t="s">
        <v>9</v>
      </c>
      <c r="B8" s="544" t="s">
        <v>13</v>
      </c>
      <c r="C8" s="546" t="s">
        <v>20</v>
      </c>
      <c r="D8" s="546" t="s">
        <v>0</v>
      </c>
      <c r="E8" s="540" t="s">
        <v>1</v>
      </c>
      <c r="F8" s="540" t="s">
        <v>77</v>
      </c>
      <c r="G8" s="550" t="s">
        <v>18</v>
      </c>
      <c r="H8" s="551"/>
      <c r="I8" s="540" t="s">
        <v>15</v>
      </c>
      <c r="J8" s="540" t="s">
        <v>19</v>
      </c>
      <c r="K8" s="540" t="s">
        <v>124</v>
      </c>
      <c r="L8" s="540" t="s">
        <v>125</v>
      </c>
      <c r="M8" s="542" t="s">
        <v>103</v>
      </c>
      <c r="N8" s="542"/>
      <c r="O8" s="542"/>
      <c r="P8" s="552" t="s">
        <v>73</v>
      </c>
      <c r="Q8" s="552" t="s">
        <v>87</v>
      </c>
      <c r="R8" s="552" t="s">
        <v>24</v>
      </c>
      <c r="S8" s="542" t="s">
        <v>25</v>
      </c>
      <c r="T8" s="542"/>
      <c r="U8" s="542"/>
      <c r="V8" s="542"/>
      <c r="W8" s="554" t="s">
        <v>48</v>
      </c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</row>
    <row r="9" spans="1:36" ht="223.5" customHeight="1">
      <c r="A9" s="543"/>
      <c r="B9" s="545"/>
      <c r="C9" s="547"/>
      <c r="D9" s="547"/>
      <c r="E9" s="541"/>
      <c r="F9" s="541"/>
      <c r="G9" s="73" t="s">
        <v>4</v>
      </c>
      <c r="H9" s="73" t="s">
        <v>5</v>
      </c>
      <c r="I9" s="541"/>
      <c r="J9" s="541"/>
      <c r="K9" s="541"/>
      <c r="L9" s="541"/>
      <c r="M9" s="74" t="s">
        <v>97</v>
      </c>
      <c r="N9" s="74" t="s">
        <v>104</v>
      </c>
      <c r="O9" s="74" t="s">
        <v>95</v>
      </c>
      <c r="P9" s="553"/>
      <c r="Q9" s="553"/>
      <c r="R9" s="553"/>
      <c r="S9" s="74" t="s">
        <v>26</v>
      </c>
      <c r="T9" s="74" t="s">
        <v>126</v>
      </c>
      <c r="U9" s="74" t="s">
        <v>27</v>
      </c>
      <c r="V9" s="74" t="s">
        <v>28</v>
      </c>
      <c r="W9" s="555"/>
      <c r="X9" s="68"/>
      <c r="Y9" s="70">
        <f>R13</f>
        <v>3095.5900000000006</v>
      </c>
      <c r="Z9" s="70"/>
      <c r="AA9" s="68"/>
      <c r="AB9" s="68"/>
      <c r="AC9" s="68"/>
      <c r="AD9" s="68"/>
      <c r="AE9" s="68"/>
      <c r="AF9" s="68"/>
      <c r="AG9" s="68">
        <v>5.7</v>
      </c>
      <c r="AH9" s="68">
        <v>5.3</v>
      </c>
      <c r="AI9" s="68">
        <v>5.3</v>
      </c>
      <c r="AJ9" s="68"/>
    </row>
    <row r="10" spans="1:36" ht="18" hidden="1">
      <c r="A10" s="75" t="s">
        <v>10</v>
      </c>
      <c r="B10" s="76" t="s">
        <v>11</v>
      </c>
      <c r="C10" s="76" t="s">
        <v>12</v>
      </c>
      <c r="D10" s="76">
        <v>1</v>
      </c>
      <c r="E10" s="77">
        <v>2</v>
      </c>
      <c r="F10" s="76">
        <v>3</v>
      </c>
      <c r="G10" s="77">
        <v>4</v>
      </c>
      <c r="H10" s="76">
        <v>5</v>
      </c>
      <c r="I10" s="77">
        <v>6</v>
      </c>
      <c r="J10" s="76">
        <v>7</v>
      </c>
      <c r="K10" s="77">
        <v>8</v>
      </c>
      <c r="L10" s="76">
        <v>9</v>
      </c>
      <c r="M10" s="77">
        <v>10</v>
      </c>
      <c r="N10" s="76">
        <v>11</v>
      </c>
      <c r="O10" s="77">
        <v>12</v>
      </c>
      <c r="P10" s="76">
        <v>13</v>
      </c>
      <c r="Q10" s="77">
        <v>18</v>
      </c>
      <c r="R10" s="76">
        <v>19</v>
      </c>
      <c r="S10" s="77">
        <v>20</v>
      </c>
      <c r="T10" s="76">
        <v>21</v>
      </c>
      <c r="U10" s="77">
        <v>22</v>
      </c>
      <c r="V10" s="76">
        <v>23</v>
      </c>
      <c r="W10" s="77">
        <v>24</v>
      </c>
      <c r="X10" s="68"/>
      <c r="Y10" s="70">
        <f>Y11+Y12</f>
        <v>3095.59</v>
      </c>
      <c r="Z10" s="68"/>
      <c r="AA10" s="68"/>
      <c r="AB10" s="68"/>
      <c r="AC10" s="70">
        <f>R13</f>
        <v>3095.5900000000006</v>
      </c>
      <c r="AD10" s="68">
        <v>100</v>
      </c>
      <c r="AE10" s="68"/>
      <c r="AF10" s="68"/>
      <c r="AG10" s="68">
        <v>2014</v>
      </c>
      <c r="AH10" s="68">
        <v>2015</v>
      </c>
      <c r="AI10" s="68">
        <v>2015</v>
      </c>
      <c r="AJ10" s="68"/>
    </row>
    <row r="11" spans="1:36" ht="48.75" customHeight="1">
      <c r="A11" s="78">
        <v>1</v>
      </c>
      <c r="B11" s="79" t="s">
        <v>127</v>
      </c>
      <c r="C11" s="80"/>
      <c r="D11" s="80"/>
      <c r="E11" s="81"/>
      <c r="F11" s="80" t="s">
        <v>81</v>
      </c>
      <c r="G11" s="81">
        <v>1</v>
      </c>
      <c r="H11" s="80"/>
      <c r="I11" s="81"/>
      <c r="J11" s="80">
        <v>10642</v>
      </c>
      <c r="K11" s="81">
        <f>ROUND(J11/30,2)</f>
        <v>354.73</v>
      </c>
      <c r="L11" s="80">
        <f>ROUND(K11*G11,2)</f>
        <v>354.73</v>
      </c>
      <c r="M11" s="82">
        <f>L11*0.4</f>
        <v>141.89200000000002</v>
      </c>
      <c r="N11" s="83">
        <f>ROUND(L11*0.185,2)</f>
        <v>65.63</v>
      </c>
      <c r="O11" s="83">
        <f>ROUND(L11*0.2,2)</f>
        <v>70.95</v>
      </c>
      <c r="P11" s="83">
        <f>SUM(L11:O11)</f>
        <v>633.20200000000011</v>
      </c>
      <c r="Q11" s="84">
        <f>ROUND(P11*0.302,2)</f>
        <v>191.23</v>
      </c>
      <c r="R11" s="82">
        <f>P11+Q11</f>
        <v>824.43200000000013</v>
      </c>
      <c r="S11" s="83"/>
      <c r="T11" s="83"/>
      <c r="U11" s="83"/>
      <c r="V11" s="85"/>
      <c r="W11" s="86">
        <f>R11+V11</f>
        <v>824.43200000000013</v>
      </c>
      <c r="X11" s="68">
        <v>211</v>
      </c>
      <c r="Y11" s="70">
        <f>P13</f>
        <v>2377.5600000000004</v>
      </c>
      <c r="Z11" s="68">
        <f>Y11*AD11%</f>
        <v>718.02312000000006</v>
      </c>
      <c r="AA11" s="68"/>
      <c r="AB11" s="68"/>
      <c r="AC11" s="70">
        <f>(AC10*AD11)/AD10</f>
        <v>934.86818000000017</v>
      </c>
      <c r="AD11" s="68">
        <v>30.2</v>
      </c>
      <c r="AE11" s="68"/>
      <c r="AF11" s="68"/>
      <c r="AG11" s="71">
        <f>Y11*105.7%</f>
        <v>2513.0809200000003</v>
      </c>
      <c r="AH11" s="71">
        <f t="shared" ref="AH11:AI13" si="0">AG11*105.3%</f>
        <v>2646.27420876</v>
      </c>
      <c r="AI11" s="71">
        <f t="shared" si="0"/>
        <v>2786.5267418242797</v>
      </c>
      <c r="AJ11" s="68"/>
    </row>
    <row r="12" spans="1:36" ht="47.25">
      <c r="A12" s="78">
        <v>2</v>
      </c>
      <c r="B12" s="87" t="s">
        <v>128</v>
      </c>
      <c r="C12" s="80"/>
      <c r="D12" s="80"/>
      <c r="E12" s="81"/>
      <c r="F12" s="88" t="s">
        <v>81</v>
      </c>
      <c r="G12" s="88">
        <v>1</v>
      </c>
      <c r="H12" s="80"/>
      <c r="I12" s="88"/>
      <c r="J12" s="88">
        <v>5329</v>
      </c>
      <c r="K12" s="89">
        <f>(J12*4)/30</f>
        <v>710.5333333333333</v>
      </c>
      <c r="L12" s="88">
        <f>ROUND(K12*G12,2)</f>
        <v>710.53</v>
      </c>
      <c r="M12" s="89">
        <f>L12*0.6</f>
        <v>426.31799999999998</v>
      </c>
      <c r="N12" s="88">
        <f>ROUND(L12*0.655,2)</f>
        <v>465.4</v>
      </c>
      <c r="O12" s="88">
        <f>ROUND(L12*0.2,2)</f>
        <v>142.11000000000001</v>
      </c>
      <c r="P12" s="88">
        <f>SUM(L12:O12)</f>
        <v>1744.3580000000002</v>
      </c>
      <c r="Q12" s="84">
        <f>ROUND(P12*0.302,2)</f>
        <v>526.79999999999995</v>
      </c>
      <c r="R12" s="89">
        <f>P12+Q12</f>
        <v>2271.1580000000004</v>
      </c>
      <c r="S12" s="77" t="s">
        <v>129</v>
      </c>
      <c r="T12" s="76">
        <v>20</v>
      </c>
      <c r="U12" s="77">
        <v>1</v>
      </c>
      <c r="V12" s="76">
        <f>U12*T12</f>
        <v>20</v>
      </c>
      <c r="W12" s="86">
        <f>R12+V12</f>
        <v>2291.1580000000004</v>
      </c>
      <c r="X12" s="68">
        <v>213</v>
      </c>
      <c r="Y12" s="70">
        <f>Q13</f>
        <v>718.03</v>
      </c>
      <c r="Z12" s="68"/>
      <c r="AA12" s="68"/>
      <c r="AB12" s="68"/>
      <c r="AC12" s="70">
        <f>AC10-AC11</f>
        <v>2160.7218200000007</v>
      </c>
      <c r="AD12" s="68"/>
      <c r="AE12" s="68"/>
      <c r="AF12" s="68"/>
      <c r="AG12" s="71">
        <f>Y12*105.7%</f>
        <v>758.95770999999991</v>
      </c>
      <c r="AH12" s="71">
        <f t="shared" si="0"/>
        <v>799.1824686299999</v>
      </c>
      <c r="AI12" s="71">
        <f t="shared" si="0"/>
        <v>841.53913946738987</v>
      </c>
      <c r="AJ12" s="68"/>
    </row>
    <row r="13" spans="1:36" ht="18">
      <c r="A13" s="75"/>
      <c r="B13" s="548" t="s">
        <v>8</v>
      </c>
      <c r="C13" s="549"/>
      <c r="D13" s="90"/>
      <c r="E13" s="77"/>
      <c r="F13" s="77"/>
      <c r="G13" s="91">
        <f>SUM(G11:G12)</f>
        <v>2</v>
      </c>
      <c r="H13" s="91"/>
      <c r="I13" s="91"/>
      <c r="J13" s="91">
        <f>J12+J11</f>
        <v>15971</v>
      </c>
      <c r="K13" s="91">
        <f>K12+K11</f>
        <v>1065.2633333333333</v>
      </c>
      <c r="L13" s="91">
        <f t="shared" ref="L13:R13" si="1">SUM(L11:L12)</f>
        <v>1065.26</v>
      </c>
      <c r="M13" s="92">
        <f t="shared" si="1"/>
        <v>568.21</v>
      </c>
      <c r="N13" s="92">
        <f t="shared" si="1"/>
        <v>531.03</v>
      </c>
      <c r="O13" s="92">
        <f t="shared" si="1"/>
        <v>213.06</v>
      </c>
      <c r="P13" s="92">
        <f t="shared" si="1"/>
        <v>2377.5600000000004</v>
      </c>
      <c r="Q13" s="92">
        <f t="shared" si="1"/>
        <v>718.03</v>
      </c>
      <c r="R13" s="92">
        <f t="shared" si="1"/>
        <v>3095.5900000000006</v>
      </c>
      <c r="S13" s="91"/>
      <c r="T13" s="91"/>
      <c r="U13" s="91"/>
      <c r="V13" s="91">
        <f>SUM(V12:V12)</f>
        <v>20</v>
      </c>
      <c r="W13" s="93">
        <f>SUM(W11:W12)</f>
        <v>3115.5900000000006</v>
      </c>
      <c r="X13" s="68">
        <v>221</v>
      </c>
      <c r="Y13" s="70">
        <f>V12</f>
        <v>20</v>
      </c>
      <c r="Z13" s="68"/>
      <c r="AA13" s="68"/>
      <c r="AB13" s="68"/>
      <c r="AC13" s="68"/>
      <c r="AD13" s="68"/>
      <c r="AE13" s="68"/>
      <c r="AF13" s="68"/>
      <c r="AG13" s="71">
        <f>Y13*105.7%</f>
        <v>21.14</v>
      </c>
      <c r="AH13" s="71">
        <f t="shared" si="0"/>
        <v>22.26042</v>
      </c>
      <c r="AI13" s="71">
        <f t="shared" si="0"/>
        <v>23.440222259999999</v>
      </c>
      <c r="AJ13" s="68"/>
    </row>
    <row r="14" spans="1:36" ht="18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71">
        <f>AG13+AG12+AG11</f>
        <v>3293.1786300000003</v>
      </c>
      <c r="AH14" s="71">
        <f>AH13+AH12+AH11</f>
        <v>3467.7170973899997</v>
      </c>
      <c r="AI14" s="71">
        <f>AI13+AI12+AI11</f>
        <v>3651.5061035516696</v>
      </c>
      <c r="AJ14" s="68"/>
    </row>
    <row r="15" spans="1:36" ht="18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70">
        <f>Y13+Y12+Y11</f>
        <v>3115.59</v>
      </c>
      <c r="Z15" s="71">
        <f>W13-Y15</f>
        <v>0</v>
      </c>
      <c r="AA15" s="68"/>
      <c r="AB15" s="68"/>
      <c r="AC15" s="68"/>
      <c r="AD15" s="68"/>
      <c r="AE15" s="68"/>
      <c r="AF15" s="68"/>
      <c r="AG15" s="68"/>
      <c r="AH15" s="68"/>
      <c r="AI15" s="68"/>
      <c r="AJ15" s="68"/>
    </row>
  </sheetData>
  <mergeCells count="31">
    <mergeCell ref="B13:C13"/>
    <mergeCell ref="G8:H8"/>
    <mergeCell ref="I8:I9"/>
    <mergeCell ref="J8:J9"/>
    <mergeCell ref="K8:K9"/>
    <mergeCell ref="A8:A9"/>
    <mergeCell ref="B8:B9"/>
    <mergeCell ref="C8:C9"/>
    <mergeCell ref="D8:D9"/>
    <mergeCell ref="E8:E9"/>
    <mergeCell ref="Q1:W1"/>
    <mergeCell ref="S7:W7"/>
    <mergeCell ref="C7:E7"/>
    <mergeCell ref="L8:L9"/>
    <mergeCell ref="M8:O8"/>
    <mergeCell ref="F8:F9"/>
    <mergeCell ref="P8:P9"/>
    <mergeCell ref="Q8:Q9"/>
    <mergeCell ref="R8:R9"/>
    <mergeCell ref="S8:V8"/>
    <mergeCell ref="W8:W9"/>
    <mergeCell ref="A6:B6"/>
    <mergeCell ref="C6:G6"/>
    <mergeCell ref="R6:W6"/>
    <mergeCell ref="H2:W2"/>
    <mergeCell ref="H3:W3"/>
    <mergeCell ref="H4:W5"/>
    <mergeCell ref="A2:G2"/>
    <mergeCell ref="A3:B5"/>
    <mergeCell ref="C3:G3"/>
    <mergeCell ref="C4:G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18"/>
  <sheetViews>
    <sheetView view="pageBreakPreview" zoomScale="60" zoomScaleNormal="75" workbookViewId="0">
      <selection activeCell="H2" sqref="H2:Y2"/>
    </sheetView>
  </sheetViews>
  <sheetFormatPr defaultRowHeight="15"/>
  <cols>
    <col min="1" max="1" width="6.7109375" style="32" customWidth="1"/>
    <col min="2" max="2" width="26.7109375" style="32" customWidth="1"/>
    <col min="3" max="3" width="6" style="32" customWidth="1"/>
    <col min="4" max="4" width="7.7109375" style="32" customWidth="1"/>
    <col min="5" max="5" width="15.42578125" style="32" customWidth="1"/>
    <col min="6" max="6" width="18.28515625" style="32" customWidth="1"/>
    <col min="7" max="7" width="7.28515625" style="32" customWidth="1"/>
    <col min="8" max="8" width="26.42578125" style="32" customWidth="1"/>
    <col min="9" max="9" width="7.5703125" style="32" customWidth="1"/>
    <col min="10" max="10" width="9.85546875" style="32" customWidth="1"/>
    <col min="11" max="11" width="7.5703125" style="32" customWidth="1"/>
    <col min="12" max="12" width="8.7109375" style="32" customWidth="1"/>
    <col min="13" max="13" width="11.28515625" style="32" customWidth="1"/>
    <col min="14" max="14" width="12" style="32" customWidth="1"/>
    <col min="15" max="15" width="13.42578125" style="32" customWidth="1"/>
    <col min="16" max="16" width="17.5703125" style="32" customWidth="1"/>
    <col min="17" max="17" width="7.5703125" style="32" customWidth="1"/>
    <col min="18" max="18" width="12.42578125" style="32" customWidth="1"/>
    <col min="19" max="19" width="10.5703125" style="32" customWidth="1"/>
    <col min="20" max="20" width="15.42578125" style="32" customWidth="1"/>
    <col min="21" max="21" width="14.5703125" style="32" customWidth="1"/>
    <col min="22" max="22" width="9.85546875" style="32" customWidth="1"/>
    <col min="23" max="23" width="7.7109375" style="32" customWidth="1"/>
    <col min="24" max="24" width="11" style="32" customWidth="1"/>
    <col min="25" max="25" width="13.85546875" style="32" customWidth="1"/>
    <col min="26" max="26" width="9.140625" style="32"/>
    <col min="27" max="27" width="13.140625" style="32" customWidth="1"/>
    <col min="28" max="30" width="9.140625" style="32"/>
    <col min="31" max="31" width="11.140625" style="32" bestFit="1" customWidth="1"/>
    <col min="32" max="16384" width="9.140625" style="32"/>
  </cols>
  <sheetData>
    <row r="1" spans="1:36" s="285" customFormat="1" ht="90" customHeight="1">
      <c r="T1" s="406" t="s">
        <v>478</v>
      </c>
      <c r="U1" s="406"/>
      <c r="V1" s="406"/>
      <c r="W1" s="406"/>
      <c r="X1" s="406"/>
      <c r="Y1" s="406"/>
    </row>
    <row r="2" spans="1:36" s="287" customFormat="1" ht="24" customHeight="1">
      <c r="A2" s="405" t="s">
        <v>375</v>
      </c>
      <c r="B2" s="405"/>
      <c r="C2" s="405"/>
      <c r="D2" s="405"/>
      <c r="E2" s="405"/>
      <c r="F2" s="405"/>
      <c r="G2" s="405"/>
      <c r="H2" s="405" t="s">
        <v>376</v>
      </c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291"/>
      <c r="AA2" s="291"/>
      <c r="AB2" s="291"/>
      <c r="AC2" s="291"/>
      <c r="AD2" s="291"/>
      <c r="AE2" s="291"/>
      <c r="AF2" s="340"/>
    </row>
    <row r="3" spans="1:36" s="285" customFormat="1" ht="39.75" customHeight="1">
      <c r="A3" s="402" t="s">
        <v>369</v>
      </c>
      <c r="B3" s="402"/>
      <c r="C3" s="402" t="s">
        <v>370</v>
      </c>
      <c r="D3" s="402"/>
      <c r="E3" s="402"/>
      <c r="F3" s="402"/>
      <c r="G3" s="402"/>
      <c r="H3" s="455" t="s">
        <v>376</v>
      </c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341"/>
      <c r="AA3" s="341"/>
      <c r="AB3" s="341"/>
      <c r="AC3" s="341"/>
      <c r="AD3" s="341"/>
      <c r="AE3" s="341"/>
      <c r="AF3" s="342"/>
    </row>
    <row r="4" spans="1:36" s="285" customFormat="1" ht="21.75" customHeight="1">
      <c r="A4" s="402"/>
      <c r="B4" s="402"/>
      <c r="C4" s="402" t="s">
        <v>372</v>
      </c>
      <c r="D4" s="402"/>
      <c r="E4" s="402"/>
      <c r="F4" s="402"/>
      <c r="G4" s="402"/>
      <c r="H4" s="403" t="s">
        <v>389</v>
      </c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288"/>
      <c r="AA4" s="288"/>
      <c r="AB4" s="288"/>
      <c r="AC4" s="288"/>
      <c r="AD4" s="288"/>
      <c r="AE4" s="288"/>
      <c r="AF4" s="288"/>
    </row>
    <row r="5" spans="1:36" s="285" customFormat="1" ht="26.25" customHeight="1">
      <c r="A5" s="402"/>
      <c r="B5" s="402"/>
      <c r="C5" s="402"/>
      <c r="D5" s="402"/>
      <c r="E5" s="402"/>
      <c r="F5" s="402"/>
      <c r="G5" s="402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288"/>
      <c r="AA5" s="288"/>
      <c r="AB5" s="288"/>
      <c r="AC5" s="288"/>
      <c r="AD5" s="288"/>
      <c r="AE5" s="288"/>
      <c r="AF5" s="288"/>
    </row>
    <row r="6" spans="1:36" s="285" customFormat="1" ht="27" customHeight="1">
      <c r="A6" s="453" t="s">
        <v>384</v>
      </c>
      <c r="B6" s="453"/>
      <c r="C6" s="420" t="s">
        <v>6</v>
      </c>
      <c r="D6" s="420"/>
      <c r="E6" s="420"/>
      <c r="F6" s="420"/>
      <c r="G6" s="420"/>
      <c r="R6" s="454"/>
      <c r="S6" s="454"/>
      <c r="T6" s="454"/>
      <c r="U6" s="454"/>
      <c r="V6" s="454"/>
      <c r="W6" s="454"/>
      <c r="X6" s="289"/>
      <c r="Y6" s="289"/>
    </row>
    <row r="7" spans="1:36">
      <c r="C7" s="563"/>
      <c r="D7" s="563"/>
      <c r="E7" s="563"/>
      <c r="F7" s="563"/>
      <c r="G7" s="563"/>
      <c r="H7" s="42"/>
    </row>
    <row r="8" spans="1:36" ht="69.75" customHeight="1">
      <c r="A8" s="570" t="s">
        <v>9</v>
      </c>
      <c r="B8" s="564" t="s">
        <v>13</v>
      </c>
      <c r="C8" s="566" t="s">
        <v>20</v>
      </c>
      <c r="D8" s="566" t="s">
        <v>0</v>
      </c>
      <c r="E8" s="574" t="s">
        <v>14</v>
      </c>
      <c r="F8" s="575"/>
      <c r="G8" s="566" t="s">
        <v>98</v>
      </c>
      <c r="H8" s="564" t="s">
        <v>77</v>
      </c>
      <c r="I8" s="574" t="s">
        <v>18</v>
      </c>
      <c r="J8" s="575"/>
      <c r="K8" s="566" t="s">
        <v>15</v>
      </c>
      <c r="L8" s="566" t="s">
        <v>19</v>
      </c>
      <c r="M8" s="566" t="s">
        <v>16</v>
      </c>
      <c r="N8" s="566" t="s">
        <v>71</v>
      </c>
      <c r="O8" s="558" t="s">
        <v>72</v>
      </c>
      <c r="P8" s="559"/>
      <c r="Q8" s="560"/>
      <c r="R8" s="561" t="s">
        <v>73</v>
      </c>
      <c r="S8" s="561" t="s">
        <v>87</v>
      </c>
      <c r="T8" s="561" t="s">
        <v>24</v>
      </c>
      <c r="U8" s="558" t="s">
        <v>25</v>
      </c>
      <c r="V8" s="559"/>
      <c r="W8" s="559"/>
      <c r="X8" s="560"/>
      <c r="Y8" s="556" t="s">
        <v>48</v>
      </c>
      <c r="AA8" s="34">
        <f>T13-AA9</f>
        <v>-2.9899999999827287E-3</v>
      </c>
      <c r="AH8" s="32" t="e">
        <f>#REF!</f>
        <v>#REF!</v>
      </c>
      <c r="AI8" s="32" t="e">
        <f>#REF!</f>
        <v>#REF!</v>
      </c>
      <c r="AJ8" s="32" t="e">
        <f>AI8</f>
        <v>#REF!</v>
      </c>
    </row>
    <row r="9" spans="1:36" ht="193.5" customHeight="1">
      <c r="A9" s="571"/>
      <c r="B9" s="565"/>
      <c r="C9" s="567"/>
      <c r="D9" s="567"/>
      <c r="E9" s="41" t="s">
        <v>2</v>
      </c>
      <c r="F9" s="41" t="s">
        <v>3</v>
      </c>
      <c r="G9" s="567"/>
      <c r="H9" s="565"/>
      <c r="I9" s="40" t="s">
        <v>4</v>
      </c>
      <c r="J9" s="40" t="s">
        <v>5</v>
      </c>
      <c r="K9" s="567"/>
      <c r="L9" s="567"/>
      <c r="M9" s="567"/>
      <c r="N9" s="567"/>
      <c r="O9" s="39" t="s">
        <v>97</v>
      </c>
      <c r="P9" s="39" t="s">
        <v>96</v>
      </c>
      <c r="Q9" s="39" t="s">
        <v>95</v>
      </c>
      <c r="R9" s="562"/>
      <c r="S9" s="562"/>
      <c r="T9" s="562"/>
      <c r="U9" s="39" t="s">
        <v>26</v>
      </c>
      <c r="V9" s="39" t="s">
        <v>32</v>
      </c>
      <c r="W9" s="39" t="s">
        <v>27</v>
      </c>
      <c r="X9" s="39" t="s">
        <v>28</v>
      </c>
      <c r="Y9" s="557"/>
      <c r="AA9" s="34">
        <f>AA10+AB10</f>
        <v>97.31798999999998</v>
      </c>
      <c r="AH9" s="32">
        <v>2014</v>
      </c>
      <c r="AI9" s="32">
        <v>2015</v>
      </c>
      <c r="AJ9" s="32">
        <v>2016</v>
      </c>
    </row>
    <row r="10" spans="1:36" ht="27" customHeight="1">
      <c r="A10" s="568">
        <v>1</v>
      </c>
      <c r="B10" s="583" t="s">
        <v>94</v>
      </c>
      <c r="C10" s="569" t="s">
        <v>6</v>
      </c>
      <c r="D10" s="569">
        <v>2</v>
      </c>
      <c r="E10" s="569" t="s">
        <v>93</v>
      </c>
      <c r="F10" s="569" t="s">
        <v>83</v>
      </c>
      <c r="G10" s="569">
        <v>16.7</v>
      </c>
      <c r="H10" s="569" t="s">
        <v>78</v>
      </c>
      <c r="I10" s="569">
        <f>ROUND(D10/G10,2)</f>
        <v>0.12</v>
      </c>
      <c r="J10" s="569">
        <f>I10</f>
        <v>0.12</v>
      </c>
      <c r="K10" s="580">
        <v>4</v>
      </c>
      <c r="L10" s="572">
        <v>4440</v>
      </c>
      <c r="M10" s="580">
        <f>ROUND(L10/164.25*8,2)</f>
        <v>216.26</v>
      </c>
      <c r="N10" s="580">
        <f>ROUND(M10*I10,2)</f>
        <v>25.95</v>
      </c>
      <c r="O10" s="576">
        <f>N10*0.9</f>
        <v>23.355</v>
      </c>
      <c r="P10" s="578">
        <f>ROUND(N10*0.9,2)</f>
        <v>23.36</v>
      </c>
      <c r="Q10" s="578">
        <f>ROUND(N10*0.08,2)</f>
        <v>2.08</v>
      </c>
      <c r="R10" s="576">
        <f>SUM(N10:Q12)</f>
        <v>74.74499999999999</v>
      </c>
      <c r="S10" s="586">
        <f>ROUND(R10*0.302,2)</f>
        <v>22.57</v>
      </c>
      <c r="T10" s="576">
        <f>R10+S10</f>
        <v>97.314999999999998</v>
      </c>
      <c r="U10" s="182" t="s">
        <v>29</v>
      </c>
      <c r="V10" s="183">
        <f>'свод Обл'!D46</f>
        <v>34.4</v>
      </c>
      <c r="W10" s="183">
        <v>8.1</v>
      </c>
      <c r="X10" s="183">
        <f>ROUND(V10*W10,2)</f>
        <v>278.64</v>
      </c>
      <c r="Y10" s="584">
        <f>X10+X11+X12+T10</f>
        <v>449.15100000000001</v>
      </c>
      <c r="Z10" s="32">
        <v>211</v>
      </c>
      <c r="AA10" s="34">
        <f>R13</f>
        <v>74.74499999999999</v>
      </c>
      <c r="AB10" s="32">
        <f>(AA10*AF11%)</f>
        <v>22.572989999999997</v>
      </c>
      <c r="AE10" s="34">
        <f>T13</f>
        <v>97.314999999999998</v>
      </c>
      <c r="AF10" s="32">
        <v>100</v>
      </c>
      <c r="AH10" s="32">
        <f>AA10*105.7%</f>
        <v>79.005464999999987</v>
      </c>
      <c r="AI10" s="32">
        <f>AH10*105.3%</f>
        <v>83.19275464499998</v>
      </c>
      <c r="AJ10" s="32">
        <f>AI10*105.3%</f>
        <v>87.601970641184977</v>
      </c>
    </row>
    <row r="11" spans="1:36" ht="27" customHeight="1">
      <c r="A11" s="568"/>
      <c r="B11" s="583"/>
      <c r="C11" s="569"/>
      <c r="D11" s="569"/>
      <c r="E11" s="569"/>
      <c r="F11" s="569"/>
      <c r="G11" s="569"/>
      <c r="H11" s="569"/>
      <c r="I11" s="569"/>
      <c r="J11" s="569"/>
      <c r="K11" s="581"/>
      <c r="L11" s="573"/>
      <c r="M11" s="581"/>
      <c r="N11" s="581"/>
      <c r="O11" s="577"/>
      <c r="P11" s="579"/>
      <c r="Q11" s="579"/>
      <c r="R11" s="577"/>
      <c r="S11" s="587"/>
      <c r="T11" s="577"/>
      <c r="U11" s="182" t="s">
        <v>30</v>
      </c>
      <c r="V11" s="196">
        <f>'свод Обл'!D47</f>
        <v>80</v>
      </c>
      <c r="W11" s="69">
        <f>W10*0.052</f>
        <v>0.42119999999999996</v>
      </c>
      <c r="X11" s="69">
        <f>V11*W11</f>
        <v>33.695999999999998</v>
      </c>
      <c r="Y11" s="585"/>
      <c r="Z11" s="32">
        <v>213</v>
      </c>
      <c r="AA11" s="34">
        <f>S13</f>
        <v>22.57</v>
      </c>
      <c r="AE11" s="34">
        <f>(AE10*AF11)/AF10</f>
        <v>29.389130000000002</v>
      </c>
      <c r="AF11" s="32">
        <v>30.2</v>
      </c>
      <c r="AH11" s="32">
        <f>AA11*105.7%</f>
        <v>23.856489999999997</v>
      </c>
      <c r="AI11" s="32">
        <f>AH11*105.3%</f>
        <v>25.120883969999994</v>
      </c>
      <c r="AJ11" s="32">
        <f>AI11*105.3%</f>
        <v>26.452290820409992</v>
      </c>
    </row>
    <row r="12" spans="1:36" ht="85.5" customHeight="1">
      <c r="A12" s="568"/>
      <c r="B12" s="583"/>
      <c r="C12" s="569"/>
      <c r="D12" s="569"/>
      <c r="E12" s="569"/>
      <c r="F12" s="569"/>
      <c r="G12" s="569"/>
      <c r="H12" s="569"/>
      <c r="I12" s="569"/>
      <c r="J12" s="569"/>
      <c r="K12" s="581"/>
      <c r="L12" s="573"/>
      <c r="M12" s="581"/>
      <c r="N12" s="581"/>
      <c r="O12" s="577"/>
      <c r="P12" s="579"/>
      <c r="Q12" s="579"/>
      <c r="R12" s="577"/>
      <c r="S12" s="587"/>
      <c r="T12" s="577"/>
      <c r="U12" s="184" t="s">
        <v>92</v>
      </c>
      <c r="V12" s="185">
        <v>395</v>
      </c>
      <c r="W12" s="186">
        <v>10</v>
      </c>
      <c r="X12" s="185">
        <f>(V12*W12)/100</f>
        <v>39.5</v>
      </c>
      <c r="Y12" s="585"/>
      <c r="AA12" s="34"/>
      <c r="AE12" s="34"/>
    </row>
    <row r="13" spans="1:36" ht="22.5" customHeight="1">
      <c r="A13" s="38"/>
      <c r="B13" s="588" t="s">
        <v>8</v>
      </c>
      <c r="C13" s="589"/>
      <c r="D13" s="37"/>
      <c r="E13" s="37"/>
      <c r="F13" s="37"/>
      <c r="G13" s="37"/>
      <c r="H13" s="37"/>
      <c r="I13" s="36">
        <f>SUM(I10:I12)</f>
        <v>0.12</v>
      </c>
      <c r="J13" s="36">
        <f>SUM(J10:J12)</f>
        <v>0.12</v>
      </c>
      <c r="K13" s="36"/>
      <c r="L13" s="36"/>
      <c r="M13" s="36"/>
      <c r="N13" s="36">
        <f t="shared" ref="N13:Q13" si="0">SUM(N10:N12)</f>
        <v>25.95</v>
      </c>
      <c r="O13" s="35">
        <f t="shared" si="0"/>
        <v>23.355</v>
      </c>
      <c r="P13" s="36">
        <f t="shared" si="0"/>
        <v>23.36</v>
      </c>
      <c r="Q13" s="36">
        <f t="shared" si="0"/>
        <v>2.08</v>
      </c>
      <c r="R13" s="35">
        <f>SUM(R10:R12)</f>
        <v>74.74499999999999</v>
      </c>
      <c r="S13" s="35">
        <f>SUM(S10:S12)</f>
        <v>22.57</v>
      </c>
      <c r="T13" s="35">
        <f>SUM(T10:T12)</f>
        <v>97.314999999999998</v>
      </c>
      <c r="U13" s="36"/>
      <c r="V13" s="36"/>
      <c r="W13" s="36"/>
      <c r="X13" s="35">
        <f>SUM(X10:X12)</f>
        <v>351.83600000000001</v>
      </c>
      <c r="Y13" s="35">
        <f>Y10</f>
        <v>449.15100000000001</v>
      </c>
      <c r="Z13" s="32">
        <v>340</v>
      </c>
      <c r="AA13" s="34">
        <f>X10+X11+X12</f>
        <v>351.83600000000001</v>
      </c>
      <c r="AE13" s="34" t="e">
        <f>AF11+#REF!</f>
        <v>#REF!</v>
      </c>
      <c r="AH13" s="32">
        <f>AA13*105.7%</f>
        <v>371.89065199999999</v>
      </c>
      <c r="AI13" s="32">
        <f>AH13*105.3%</f>
        <v>391.60085655599994</v>
      </c>
      <c r="AJ13" s="32">
        <f>AI13*105.3%</f>
        <v>412.35570195346793</v>
      </c>
    </row>
    <row r="14" spans="1:36">
      <c r="AH14" s="32">
        <f>AH13+AH11+AH10</f>
        <v>474.75260700000001</v>
      </c>
      <c r="AI14" s="32">
        <f>AI13+AI11+AI10</f>
        <v>499.91449517099994</v>
      </c>
      <c r="AJ14" s="32">
        <f>AJ13+AJ11+AJ10</f>
        <v>526.40996341506286</v>
      </c>
    </row>
    <row r="15" spans="1:36"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4">
        <f>AA10+AA11+AA12+AA13</f>
        <v>449.15100000000001</v>
      </c>
    </row>
    <row r="16" spans="1:36" ht="63.75" customHeight="1">
      <c r="A16" s="582" t="s">
        <v>91</v>
      </c>
      <c r="B16" s="582"/>
      <c r="C16" s="582"/>
      <c r="D16" s="582"/>
      <c r="E16" s="582"/>
      <c r="F16" s="582"/>
      <c r="G16" s="582"/>
      <c r="H16" s="582"/>
      <c r="I16" s="582"/>
      <c r="J16" s="582"/>
      <c r="K16" s="582"/>
      <c r="L16" s="582"/>
      <c r="M16" s="582"/>
      <c r="N16" s="582"/>
      <c r="O16" s="582"/>
      <c r="P16" s="582"/>
      <c r="Q16" s="582"/>
      <c r="R16" s="582"/>
      <c r="S16" s="582"/>
      <c r="T16" s="582"/>
      <c r="U16" s="582"/>
      <c r="V16" s="582"/>
      <c r="W16" s="582"/>
      <c r="X16" s="582"/>
      <c r="Y16" s="582"/>
      <c r="Z16" s="33"/>
    </row>
    <row r="17" spans="17:26"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7:26">
      <c r="Q18" s="33"/>
      <c r="R18" s="33"/>
      <c r="S18" s="33"/>
      <c r="T18" s="33"/>
      <c r="U18" s="33"/>
      <c r="V18" s="33"/>
      <c r="W18" s="33"/>
      <c r="X18" s="33"/>
      <c r="Y18" s="33"/>
      <c r="Z18" s="33"/>
    </row>
  </sheetData>
  <mergeCells count="53">
    <mergeCell ref="M10:M12"/>
    <mergeCell ref="A16:Y16"/>
    <mergeCell ref="H10:H12"/>
    <mergeCell ref="I10:I12"/>
    <mergeCell ref="J10:J12"/>
    <mergeCell ref="E10:E12"/>
    <mergeCell ref="T10:T12"/>
    <mergeCell ref="B10:B12"/>
    <mergeCell ref="Y10:Y12"/>
    <mergeCell ref="Q10:Q12"/>
    <mergeCell ref="S10:S12"/>
    <mergeCell ref="R10:R12"/>
    <mergeCell ref="B13:C13"/>
    <mergeCell ref="G10:G12"/>
    <mergeCell ref="N10:N12"/>
    <mergeCell ref="K10:K12"/>
    <mergeCell ref="O10:O12"/>
    <mergeCell ref="P10:P12"/>
    <mergeCell ref="O8:Q8"/>
    <mergeCell ref="T8:T9"/>
    <mergeCell ref="R8:R9"/>
    <mergeCell ref="A10:A12"/>
    <mergeCell ref="F10:F12"/>
    <mergeCell ref="D10:D12"/>
    <mergeCell ref="A8:A9"/>
    <mergeCell ref="L10:L12"/>
    <mergeCell ref="D8:D9"/>
    <mergeCell ref="B8:B9"/>
    <mergeCell ref="C8:C9"/>
    <mergeCell ref="G8:G9"/>
    <mergeCell ref="I8:J8"/>
    <mergeCell ref="E8:F8"/>
    <mergeCell ref="C10:C12"/>
    <mergeCell ref="Y8:Y9"/>
    <mergeCell ref="U8:X8"/>
    <mergeCell ref="S8:S9"/>
    <mergeCell ref="C7:G7"/>
    <mergeCell ref="H8:H9"/>
    <mergeCell ref="K8:K9"/>
    <mergeCell ref="L8:L9"/>
    <mergeCell ref="M8:M9"/>
    <mergeCell ref="N8:N9"/>
    <mergeCell ref="A6:B6"/>
    <mergeCell ref="C6:G6"/>
    <mergeCell ref="R6:W6"/>
    <mergeCell ref="T1:Y1"/>
    <mergeCell ref="H2:Y2"/>
    <mergeCell ref="H3:Y3"/>
    <mergeCell ref="H4:Y5"/>
    <mergeCell ref="A2:G2"/>
    <mergeCell ref="A3:B5"/>
    <mergeCell ref="C3:G3"/>
    <mergeCell ref="C4:G5"/>
  </mergeCells>
  <printOptions horizontalCentered="1"/>
  <pageMargins left="0.27559055118110237" right="0.35433070866141736" top="0.74803149606299213" bottom="0.74803149606299213" header="0.31496062992125984" footer="0.31496062992125984"/>
  <pageSetup paperSize="8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K15"/>
  <sheetViews>
    <sheetView tabSelected="1" view="pageBreakPreview" topLeftCell="C1" zoomScale="60" zoomScaleNormal="75" workbookViewId="0">
      <selection activeCell="V9" sqref="V9"/>
    </sheetView>
  </sheetViews>
  <sheetFormatPr defaultRowHeight="15"/>
  <cols>
    <col min="1" max="1" width="6.7109375" customWidth="1"/>
    <col min="2" max="2" width="25.85546875" customWidth="1"/>
    <col min="3" max="3" width="6" customWidth="1"/>
    <col min="4" max="4" width="7.7109375" customWidth="1"/>
    <col min="5" max="5" width="12" customWidth="1"/>
    <col min="6" max="6" width="15.5703125" customWidth="1"/>
    <col min="7" max="7" width="7.28515625" customWidth="1"/>
    <col min="8" max="8" width="21.5703125" customWidth="1"/>
    <col min="9" max="9" width="7.5703125" customWidth="1"/>
    <col min="10" max="10" width="12.28515625" customWidth="1"/>
    <col min="11" max="11" width="7.5703125" customWidth="1"/>
    <col min="12" max="12" width="8.7109375" customWidth="1"/>
    <col min="14" max="14" width="11" customWidth="1"/>
    <col min="15" max="15" width="12.42578125" customWidth="1"/>
    <col min="16" max="16" width="13.5703125" customWidth="1"/>
    <col min="17" max="17" width="7.5703125" customWidth="1"/>
    <col min="18" max="18" width="11.7109375" customWidth="1"/>
    <col min="19" max="19" width="10.5703125" customWidth="1"/>
    <col min="20" max="20" width="12.85546875" customWidth="1"/>
    <col min="21" max="21" width="13" customWidth="1"/>
    <col min="22" max="22" width="9" customWidth="1"/>
    <col min="23" max="24" width="9.5703125" customWidth="1"/>
    <col min="25" max="25" width="11" customWidth="1"/>
    <col min="257" max="257" width="6.7109375" customWidth="1"/>
    <col min="258" max="258" width="25.85546875" customWidth="1"/>
    <col min="259" max="259" width="6" customWidth="1"/>
    <col min="260" max="260" width="7.7109375" customWidth="1"/>
    <col min="261" max="261" width="12" customWidth="1"/>
    <col min="262" max="262" width="15.5703125" customWidth="1"/>
    <col min="263" max="263" width="7.28515625" customWidth="1"/>
    <col min="264" max="264" width="21.5703125" customWidth="1"/>
    <col min="265" max="265" width="7.5703125" customWidth="1"/>
    <col min="266" max="266" width="12.28515625" customWidth="1"/>
    <col min="267" max="267" width="7.5703125" customWidth="1"/>
    <col min="268" max="268" width="8.7109375" customWidth="1"/>
    <col min="270" max="270" width="11" customWidth="1"/>
    <col min="271" max="271" width="12.42578125" customWidth="1"/>
    <col min="272" max="272" width="13.5703125" customWidth="1"/>
    <col min="273" max="273" width="7.5703125" customWidth="1"/>
    <col min="274" max="274" width="11.7109375" customWidth="1"/>
    <col min="275" max="275" width="10.5703125" customWidth="1"/>
    <col min="276" max="276" width="12.85546875" customWidth="1"/>
    <col min="277" max="277" width="13" customWidth="1"/>
    <col min="278" max="278" width="9" customWidth="1"/>
    <col min="279" max="280" width="9.5703125" customWidth="1"/>
    <col min="281" max="281" width="11" customWidth="1"/>
    <col min="513" max="513" width="6.7109375" customWidth="1"/>
    <col min="514" max="514" width="25.85546875" customWidth="1"/>
    <col min="515" max="515" width="6" customWidth="1"/>
    <col min="516" max="516" width="7.7109375" customWidth="1"/>
    <col min="517" max="517" width="12" customWidth="1"/>
    <col min="518" max="518" width="15.5703125" customWidth="1"/>
    <col min="519" max="519" width="7.28515625" customWidth="1"/>
    <col min="520" max="520" width="21.5703125" customWidth="1"/>
    <col min="521" max="521" width="7.5703125" customWidth="1"/>
    <col min="522" max="522" width="12.28515625" customWidth="1"/>
    <col min="523" max="523" width="7.5703125" customWidth="1"/>
    <col min="524" max="524" width="8.7109375" customWidth="1"/>
    <col min="526" max="526" width="11" customWidth="1"/>
    <col min="527" max="527" width="12.42578125" customWidth="1"/>
    <col min="528" max="528" width="13.5703125" customWidth="1"/>
    <col min="529" max="529" width="7.5703125" customWidth="1"/>
    <col min="530" max="530" width="11.7109375" customWidth="1"/>
    <col min="531" max="531" width="10.5703125" customWidth="1"/>
    <col min="532" max="532" width="12.85546875" customWidth="1"/>
    <col min="533" max="533" width="13" customWidth="1"/>
    <col min="534" max="534" width="9" customWidth="1"/>
    <col min="535" max="536" width="9.5703125" customWidth="1"/>
    <col min="537" max="537" width="11" customWidth="1"/>
    <col min="769" max="769" width="6.7109375" customWidth="1"/>
    <col min="770" max="770" width="25.85546875" customWidth="1"/>
    <col min="771" max="771" width="6" customWidth="1"/>
    <col min="772" max="772" width="7.7109375" customWidth="1"/>
    <col min="773" max="773" width="12" customWidth="1"/>
    <col min="774" max="774" width="15.5703125" customWidth="1"/>
    <col min="775" max="775" width="7.28515625" customWidth="1"/>
    <col min="776" max="776" width="21.5703125" customWidth="1"/>
    <col min="777" max="777" width="7.5703125" customWidth="1"/>
    <col min="778" max="778" width="12.28515625" customWidth="1"/>
    <col min="779" max="779" width="7.5703125" customWidth="1"/>
    <col min="780" max="780" width="8.7109375" customWidth="1"/>
    <col min="782" max="782" width="11" customWidth="1"/>
    <col min="783" max="783" width="12.42578125" customWidth="1"/>
    <col min="784" max="784" width="13.5703125" customWidth="1"/>
    <col min="785" max="785" width="7.5703125" customWidth="1"/>
    <col min="786" max="786" width="11.7109375" customWidth="1"/>
    <col min="787" max="787" width="10.5703125" customWidth="1"/>
    <col min="788" max="788" width="12.85546875" customWidth="1"/>
    <col min="789" max="789" width="13" customWidth="1"/>
    <col min="790" max="790" width="9" customWidth="1"/>
    <col min="791" max="792" width="9.5703125" customWidth="1"/>
    <col min="793" max="793" width="11" customWidth="1"/>
    <col min="1025" max="1025" width="6.7109375" customWidth="1"/>
    <col min="1026" max="1026" width="25.85546875" customWidth="1"/>
    <col min="1027" max="1027" width="6" customWidth="1"/>
    <col min="1028" max="1028" width="7.7109375" customWidth="1"/>
    <col min="1029" max="1029" width="12" customWidth="1"/>
    <col min="1030" max="1030" width="15.5703125" customWidth="1"/>
    <col min="1031" max="1031" width="7.28515625" customWidth="1"/>
    <col min="1032" max="1032" width="21.5703125" customWidth="1"/>
    <col min="1033" max="1033" width="7.5703125" customWidth="1"/>
    <col min="1034" max="1034" width="12.28515625" customWidth="1"/>
    <col min="1035" max="1035" width="7.5703125" customWidth="1"/>
    <col min="1036" max="1036" width="8.7109375" customWidth="1"/>
    <col min="1038" max="1038" width="11" customWidth="1"/>
    <col min="1039" max="1039" width="12.42578125" customWidth="1"/>
    <col min="1040" max="1040" width="13.5703125" customWidth="1"/>
    <col min="1041" max="1041" width="7.5703125" customWidth="1"/>
    <col min="1042" max="1042" width="11.7109375" customWidth="1"/>
    <col min="1043" max="1043" width="10.5703125" customWidth="1"/>
    <col min="1044" max="1044" width="12.85546875" customWidth="1"/>
    <col min="1045" max="1045" width="13" customWidth="1"/>
    <col min="1046" max="1046" width="9" customWidth="1"/>
    <col min="1047" max="1048" width="9.5703125" customWidth="1"/>
    <col min="1049" max="1049" width="11" customWidth="1"/>
    <col min="1281" max="1281" width="6.7109375" customWidth="1"/>
    <col min="1282" max="1282" width="25.85546875" customWidth="1"/>
    <col min="1283" max="1283" width="6" customWidth="1"/>
    <col min="1284" max="1284" width="7.7109375" customWidth="1"/>
    <col min="1285" max="1285" width="12" customWidth="1"/>
    <col min="1286" max="1286" width="15.5703125" customWidth="1"/>
    <col min="1287" max="1287" width="7.28515625" customWidth="1"/>
    <col min="1288" max="1288" width="21.5703125" customWidth="1"/>
    <col min="1289" max="1289" width="7.5703125" customWidth="1"/>
    <col min="1290" max="1290" width="12.28515625" customWidth="1"/>
    <col min="1291" max="1291" width="7.5703125" customWidth="1"/>
    <col min="1292" max="1292" width="8.7109375" customWidth="1"/>
    <col min="1294" max="1294" width="11" customWidth="1"/>
    <col min="1295" max="1295" width="12.42578125" customWidth="1"/>
    <col min="1296" max="1296" width="13.5703125" customWidth="1"/>
    <col min="1297" max="1297" width="7.5703125" customWidth="1"/>
    <col min="1298" max="1298" width="11.7109375" customWidth="1"/>
    <col min="1299" max="1299" width="10.5703125" customWidth="1"/>
    <col min="1300" max="1300" width="12.85546875" customWidth="1"/>
    <col min="1301" max="1301" width="13" customWidth="1"/>
    <col min="1302" max="1302" width="9" customWidth="1"/>
    <col min="1303" max="1304" width="9.5703125" customWidth="1"/>
    <col min="1305" max="1305" width="11" customWidth="1"/>
    <col min="1537" max="1537" width="6.7109375" customWidth="1"/>
    <col min="1538" max="1538" width="25.85546875" customWidth="1"/>
    <col min="1539" max="1539" width="6" customWidth="1"/>
    <col min="1540" max="1540" width="7.7109375" customWidth="1"/>
    <col min="1541" max="1541" width="12" customWidth="1"/>
    <col min="1542" max="1542" width="15.5703125" customWidth="1"/>
    <col min="1543" max="1543" width="7.28515625" customWidth="1"/>
    <col min="1544" max="1544" width="21.5703125" customWidth="1"/>
    <col min="1545" max="1545" width="7.5703125" customWidth="1"/>
    <col min="1546" max="1546" width="12.28515625" customWidth="1"/>
    <col min="1547" max="1547" width="7.5703125" customWidth="1"/>
    <col min="1548" max="1548" width="8.7109375" customWidth="1"/>
    <col min="1550" max="1550" width="11" customWidth="1"/>
    <col min="1551" max="1551" width="12.42578125" customWidth="1"/>
    <col min="1552" max="1552" width="13.5703125" customWidth="1"/>
    <col min="1553" max="1553" width="7.5703125" customWidth="1"/>
    <col min="1554" max="1554" width="11.7109375" customWidth="1"/>
    <col min="1555" max="1555" width="10.5703125" customWidth="1"/>
    <col min="1556" max="1556" width="12.85546875" customWidth="1"/>
    <col min="1557" max="1557" width="13" customWidth="1"/>
    <col min="1558" max="1558" width="9" customWidth="1"/>
    <col min="1559" max="1560" width="9.5703125" customWidth="1"/>
    <col min="1561" max="1561" width="11" customWidth="1"/>
    <col min="1793" max="1793" width="6.7109375" customWidth="1"/>
    <col min="1794" max="1794" width="25.85546875" customWidth="1"/>
    <col min="1795" max="1795" width="6" customWidth="1"/>
    <col min="1796" max="1796" width="7.7109375" customWidth="1"/>
    <col min="1797" max="1797" width="12" customWidth="1"/>
    <col min="1798" max="1798" width="15.5703125" customWidth="1"/>
    <col min="1799" max="1799" width="7.28515625" customWidth="1"/>
    <col min="1800" max="1800" width="21.5703125" customWidth="1"/>
    <col min="1801" max="1801" width="7.5703125" customWidth="1"/>
    <col min="1802" max="1802" width="12.28515625" customWidth="1"/>
    <col min="1803" max="1803" width="7.5703125" customWidth="1"/>
    <col min="1804" max="1804" width="8.7109375" customWidth="1"/>
    <col min="1806" max="1806" width="11" customWidth="1"/>
    <col min="1807" max="1807" width="12.42578125" customWidth="1"/>
    <col min="1808" max="1808" width="13.5703125" customWidth="1"/>
    <col min="1809" max="1809" width="7.5703125" customWidth="1"/>
    <col min="1810" max="1810" width="11.7109375" customWidth="1"/>
    <col min="1811" max="1811" width="10.5703125" customWidth="1"/>
    <col min="1812" max="1812" width="12.85546875" customWidth="1"/>
    <col min="1813" max="1813" width="13" customWidth="1"/>
    <col min="1814" max="1814" width="9" customWidth="1"/>
    <col min="1815" max="1816" width="9.5703125" customWidth="1"/>
    <col min="1817" max="1817" width="11" customWidth="1"/>
    <col min="2049" max="2049" width="6.7109375" customWidth="1"/>
    <col min="2050" max="2050" width="25.85546875" customWidth="1"/>
    <col min="2051" max="2051" width="6" customWidth="1"/>
    <col min="2052" max="2052" width="7.7109375" customWidth="1"/>
    <col min="2053" max="2053" width="12" customWidth="1"/>
    <col min="2054" max="2054" width="15.5703125" customWidth="1"/>
    <col min="2055" max="2055" width="7.28515625" customWidth="1"/>
    <col min="2056" max="2056" width="21.5703125" customWidth="1"/>
    <col min="2057" max="2057" width="7.5703125" customWidth="1"/>
    <col min="2058" max="2058" width="12.28515625" customWidth="1"/>
    <col min="2059" max="2059" width="7.5703125" customWidth="1"/>
    <col min="2060" max="2060" width="8.7109375" customWidth="1"/>
    <col min="2062" max="2062" width="11" customWidth="1"/>
    <col min="2063" max="2063" width="12.42578125" customWidth="1"/>
    <col min="2064" max="2064" width="13.5703125" customWidth="1"/>
    <col min="2065" max="2065" width="7.5703125" customWidth="1"/>
    <col min="2066" max="2066" width="11.7109375" customWidth="1"/>
    <col min="2067" max="2067" width="10.5703125" customWidth="1"/>
    <col min="2068" max="2068" width="12.85546875" customWidth="1"/>
    <col min="2069" max="2069" width="13" customWidth="1"/>
    <col min="2070" max="2070" width="9" customWidth="1"/>
    <col min="2071" max="2072" width="9.5703125" customWidth="1"/>
    <col min="2073" max="2073" width="11" customWidth="1"/>
    <col min="2305" max="2305" width="6.7109375" customWidth="1"/>
    <col min="2306" max="2306" width="25.85546875" customWidth="1"/>
    <col min="2307" max="2307" width="6" customWidth="1"/>
    <col min="2308" max="2308" width="7.7109375" customWidth="1"/>
    <col min="2309" max="2309" width="12" customWidth="1"/>
    <col min="2310" max="2310" width="15.5703125" customWidth="1"/>
    <col min="2311" max="2311" width="7.28515625" customWidth="1"/>
    <col min="2312" max="2312" width="21.5703125" customWidth="1"/>
    <col min="2313" max="2313" width="7.5703125" customWidth="1"/>
    <col min="2314" max="2314" width="12.28515625" customWidth="1"/>
    <col min="2315" max="2315" width="7.5703125" customWidth="1"/>
    <col min="2316" max="2316" width="8.7109375" customWidth="1"/>
    <col min="2318" max="2318" width="11" customWidth="1"/>
    <col min="2319" max="2319" width="12.42578125" customWidth="1"/>
    <col min="2320" max="2320" width="13.5703125" customWidth="1"/>
    <col min="2321" max="2321" width="7.5703125" customWidth="1"/>
    <col min="2322" max="2322" width="11.7109375" customWidth="1"/>
    <col min="2323" max="2323" width="10.5703125" customWidth="1"/>
    <col min="2324" max="2324" width="12.85546875" customWidth="1"/>
    <col min="2325" max="2325" width="13" customWidth="1"/>
    <col min="2326" max="2326" width="9" customWidth="1"/>
    <col min="2327" max="2328" width="9.5703125" customWidth="1"/>
    <col min="2329" max="2329" width="11" customWidth="1"/>
    <col min="2561" max="2561" width="6.7109375" customWidth="1"/>
    <col min="2562" max="2562" width="25.85546875" customWidth="1"/>
    <col min="2563" max="2563" width="6" customWidth="1"/>
    <col min="2564" max="2564" width="7.7109375" customWidth="1"/>
    <col min="2565" max="2565" width="12" customWidth="1"/>
    <col min="2566" max="2566" width="15.5703125" customWidth="1"/>
    <col min="2567" max="2567" width="7.28515625" customWidth="1"/>
    <col min="2568" max="2568" width="21.5703125" customWidth="1"/>
    <col min="2569" max="2569" width="7.5703125" customWidth="1"/>
    <col min="2570" max="2570" width="12.28515625" customWidth="1"/>
    <col min="2571" max="2571" width="7.5703125" customWidth="1"/>
    <col min="2572" max="2572" width="8.7109375" customWidth="1"/>
    <col min="2574" max="2574" width="11" customWidth="1"/>
    <col min="2575" max="2575" width="12.42578125" customWidth="1"/>
    <col min="2576" max="2576" width="13.5703125" customWidth="1"/>
    <col min="2577" max="2577" width="7.5703125" customWidth="1"/>
    <col min="2578" max="2578" width="11.7109375" customWidth="1"/>
    <col min="2579" max="2579" width="10.5703125" customWidth="1"/>
    <col min="2580" max="2580" width="12.85546875" customWidth="1"/>
    <col min="2581" max="2581" width="13" customWidth="1"/>
    <col min="2582" max="2582" width="9" customWidth="1"/>
    <col min="2583" max="2584" width="9.5703125" customWidth="1"/>
    <col min="2585" max="2585" width="11" customWidth="1"/>
    <col min="2817" max="2817" width="6.7109375" customWidth="1"/>
    <col min="2818" max="2818" width="25.85546875" customWidth="1"/>
    <col min="2819" max="2819" width="6" customWidth="1"/>
    <col min="2820" max="2820" width="7.7109375" customWidth="1"/>
    <col min="2821" max="2821" width="12" customWidth="1"/>
    <col min="2822" max="2822" width="15.5703125" customWidth="1"/>
    <col min="2823" max="2823" width="7.28515625" customWidth="1"/>
    <col min="2824" max="2824" width="21.5703125" customWidth="1"/>
    <col min="2825" max="2825" width="7.5703125" customWidth="1"/>
    <col min="2826" max="2826" width="12.28515625" customWidth="1"/>
    <col min="2827" max="2827" width="7.5703125" customWidth="1"/>
    <col min="2828" max="2828" width="8.7109375" customWidth="1"/>
    <col min="2830" max="2830" width="11" customWidth="1"/>
    <col min="2831" max="2831" width="12.42578125" customWidth="1"/>
    <col min="2832" max="2832" width="13.5703125" customWidth="1"/>
    <col min="2833" max="2833" width="7.5703125" customWidth="1"/>
    <col min="2834" max="2834" width="11.7109375" customWidth="1"/>
    <col min="2835" max="2835" width="10.5703125" customWidth="1"/>
    <col min="2836" max="2836" width="12.85546875" customWidth="1"/>
    <col min="2837" max="2837" width="13" customWidth="1"/>
    <col min="2838" max="2838" width="9" customWidth="1"/>
    <col min="2839" max="2840" width="9.5703125" customWidth="1"/>
    <col min="2841" max="2841" width="11" customWidth="1"/>
    <col min="3073" max="3073" width="6.7109375" customWidth="1"/>
    <col min="3074" max="3074" width="25.85546875" customWidth="1"/>
    <col min="3075" max="3075" width="6" customWidth="1"/>
    <col min="3076" max="3076" width="7.7109375" customWidth="1"/>
    <col min="3077" max="3077" width="12" customWidth="1"/>
    <col min="3078" max="3078" width="15.5703125" customWidth="1"/>
    <col min="3079" max="3079" width="7.28515625" customWidth="1"/>
    <col min="3080" max="3080" width="21.5703125" customWidth="1"/>
    <col min="3081" max="3081" width="7.5703125" customWidth="1"/>
    <col min="3082" max="3082" width="12.28515625" customWidth="1"/>
    <col min="3083" max="3083" width="7.5703125" customWidth="1"/>
    <col min="3084" max="3084" width="8.7109375" customWidth="1"/>
    <col min="3086" max="3086" width="11" customWidth="1"/>
    <col min="3087" max="3087" width="12.42578125" customWidth="1"/>
    <col min="3088" max="3088" width="13.5703125" customWidth="1"/>
    <col min="3089" max="3089" width="7.5703125" customWidth="1"/>
    <col min="3090" max="3090" width="11.7109375" customWidth="1"/>
    <col min="3091" max="3091" width="10.5703125" customWidth="1"/>
    <col min="3092" max="3092" width="12.85546875" customWidth="1"/>
    <col min="3093" max="3093" width="13" customWidth="1"/>
    <col min="3094" max="3094" width="9" customWidth="1"/>
    <col min="3095" max="3096" width="9.5703125" customWidth="1"/>
    <col min="3097" max="3097" width="11" customWidth="1"/>
    <col min="3329" max="3329" width="6.7109375" customWidth="1"/>
    <col min="3330" max="3330" width="25.85546875" customWidth="1"/>
    <col min="3331" max="3331" width="6" customWidth="1"/>
    <col min="3332" max="3332" width="7.7109375" customWidth="1"/>
    <col min="3333" max="3333" width="12" customWidth="1"/>
    <col min="3334" max="3334" width="15.5703125" customWidth="1"/>
    <col min="3335" max="3335" width="7.28515625" customWidth="1"/>
    <col min="3336" max="3336" width="21.5703125" customWidth="1"/>
    <col min="3337" max="3337" width="7.5703125" customWidth="1"/>
    <col min="3338" max="3338" width="12.28515625" customWidth="1"/>
    <col min="3339" max="3339" width="7.5703125" customWidth="1"/>
    <col min="3340" max="3340" width="8.7109375" customWidth="1"/>
    <col min="3342" max="3342" width="11" customWidth="1"/>
    <col min="3343" max="3343" width="12.42578125" customWidth="1"/>
    <col min="3344" max="3344" width="13.5703125" customWidth="1"/>
    <col min="3345" max="3345" width="7.5703125" customWidth="1"/>
    <col min="3346" max="3346" width="11.7109375" customWidth="1"/>
    <col min="3347" max="3347" width="10.5703125" customWidth="1"/>
    <col min="3348" max="3348" width="12.85546875" customWidth="1"/>
    <col min="3349" max="3349" width="13" customWidth="1"/>
    <col min="3350" max="3350" width="9" customWidth="1"/>
    <col min="3351" max="3352" width="9.5703125" customWidth="1"/>
    <col min="3353" max="3353" width="11" customWidth="1"/>
    <col min="3585" max="3585" width="6.7109375" customWidth="1"/>
    <col min="3586" max="3586" width="25.85546875" customWidth="1"/>
    <col min="3587" max="3587" width="6" customWidth="1"/>
    <col min="3588" max="3588" width="7.7109375" customWidth="1"/>
    <col min="3589" max="3589" width="12" customWidth="1"/>
    <col min="3590" max="3590" width="15.5703125" customWidth="1"/>
    <col min="3591" max="3591" width="7.28515625" customWidth="1"/>
    <col min="3592" max="3592" width="21.5703125" customWidth="1"/>
    <col min="3593" max="3593" width="7.5703125" customWidth="1"/>
    <col min="3594" max="3594" width="12.28515625" customWidth="1"/>
    <col min="3595" max="3595" width="7.5703125" customWidth="1"/>
    <col min="3596" max="3596" width="8.7109375" customWidth="1"/>
    <col min="3598" max="3598" width="11" customWidth="1"/>
    <col min="3599" max="3599" width="12.42578125" customWidth="1"/>
    <col min="3600" max="3600" width="13.5703125" customWidth="1"/>
    <col min="3601" max="3601" width="7.5703125" customWidth="1"/>
    <col min="3602" max="3602" width="11.7109375" customWidth="1"/>
    <col min="3603" max="3603" width="10.5703125" customWidth="1"/>
    <col min="3604" max="3604" width="12.85546875" customWidth="1"/>
    <col min="3605" max="3605" width="13" customWidth="1"/>
    <col min="3606" max="3606" width="9" customWidth="1"/>
    <col min="3607" max="3608" width="9.5703125" customWidth="1"/>
    <col min="3609" max="3609" width="11" customWidth="1"/>
    <col min="3841" max="3841" width="6.7109375" customWidth="1"/>
    <col min="3842" max="3842" width="25.85546875" customWidth="1"/>
    <col min="3843" max="3843" width="6" customWidth="1"/>
    <col min="3844" max="3844" width="7.7109375" customWidth="1"/>
    <col min="3845" max="3845" width="12" customWidth="1"/>
    <col min="3846" max="3846" width="15.5703125" customWidth="1"/>
    <col min="3847" max="3847" width="7.28515625" customWidth="1"/>
    <col min="3848" max="3848" width="21.5703125" customWidth="1"/>
    <col min="3849" max="3849" width="7.5703125" customWidth="1"/>
    <col min="3850" max="3850" width="12.28515625" customWidth="1"/>
    <col min="3851" max="3851" width="7.5703125" customWidth="1"/>
    <col min="3852" max="3852" width="8.7109375" customWidth="1"/>
    <col min="3854" max="3854" width="11" customWidth="1"/>
    <col min="3855" max="3855" width="12.42578125" customWidth="1"/>
    <col min="3856" max="3856" width="13.5703125" customWidth="1"/>
    <col min="3857" max="3857" width="7.5703125" customWidth="1"/>
    <col min="3858" max="3858" width="11.7109375" customWidth="1"/>
    <col min="3859" max="3859" width="10.5703125" customWidth="1"/>
    <col min="3860" max="3860" width="12.85546875" customWidth="1"/>
    <col min="3861" max="3861" width="13" customWidth="1"/>
    <col min="3862" max="3862" width="9" customWidth="1"/>
    <col min="3863" max="3864" width="9.5703125" customWidth="1"/>
    <col min="3865" max="3865" width="11" customWidth="1"/>
    <col min="4097" max="4097" width="6.7109375" customWidth="1"/>
    <col min="4098" max="4098" width="25.85546875" customWidth="1"/>
    <col min="4099" max="4099" width="6" customWidth="1"/>
    <col min="4100" max="4100" width="7.7109375" customWidth="1"/>
    <col min="4101" max="4101" width="12" customWidth="1"/>
    <col min="4102" max="4102" width="15.5703125" customWidth="1"/>
    <col min="4103" max="4103" width="7.28515625" customWidth="1"/>
    <col min="4104" max="4104" width="21.5703125" customWidth="1"/>
    <col min="4105" max="4105" width="7.5703125" customWidth="1"/>
    <col min="4106" max="4106" width="12.28515625" customWidth="1"/>
    <col min="4107" max="4107" width="7.5703125" customWidth="1"/>
    <col min="4108" max="4108" width="8.7109375" customWidth="1"/>
    <col min="4110" max="4110" width="11" customWidth="1"/>
    <col min="4111" max="4111" width="12.42578125" customWidth="1"/>
    <col min="4112" max="4112" width="13.5703125" customWidth="1"/>
    <col min="4113" max="4113" width="7.5703125" customWidth="1"/>
    <col min="4114" max="4114" width="11.7109375" customWidth="1"/>
    <col min="4115" max="4115" width="10.5703125" customWidth="1"/>
    <col min="4116" max="4116" width="12.85546875" customWidth="1"/>
    <col min="4117" max="4117" width="13" customWidth="1"/>
    <col min="4118" max="4118" width="9" customWidth="1"/>
    <col min="4119" max="4120" width="9.5703125" customWidth="1"/>
    <col min="4121" max="4121" width="11" customWidth="1"/>
    <col min="4353" max="4353" width="6.7109375" customWidth="1"/>
    <col min="4354" max="4354" width="25.85546875" customWidth="1"/>
    <col min="4355" max="4355" width="6" customWidth="1"/>
    <col min="4356" max="4356" width="7.7109375" customWidth="1"/>
    <col min="4357" max="4357" width="12" customWidth="1"/>
    <col min="4358" max="4358" width="15.5703125" customWidth="1"/>
    <col min="4359" max="4359" width="7.28515625" customWidth="1"/>
    <col min="4360" max="4360" width="21.5703125" customWidth="1"/>
    <col min="4361" max="4361" width="7.5703125" customWidth="1"/>
    <col min="4362" max="4362" width="12.28515625" customWidth="1"/>
    <col min="4363" max="4363" width="7.5703125" customWidth="1"/>
    <col min="4364" max="4364" width="8.7109375" customWidth="1"/>
    <col min="4366" max="4366" width="11" customWidth="1"/>
    <col min="4367" max="4367" width="12.42578125" customWidth="1"/>
    <col min="4368" max="4368" width="13.5703125" customWidth="1"/>
    <col min="4369" max="4369" width="7.5703125" customWidth="1"/>
    <col min="4370" max="4370" width="11.7109375" customWidth="1"/>
    <col min="4371" max="4371" width="10.5703125" customWidth="1"/>
    <col min="4372" max="4372" width="12.85546875" customWidth="1"/>
    <col min="4373" max="4373" width="13" customWidth="1"/>
    <col min="4374" max="4374" width="9" customWidth="1"/>
    <col min="4375" max="4376" width="9.5703125" customWidth="1"/>
    <col min="4377" max="4377" width="11" customWidth="1"/>
    <col min="4609" max="4609" width="6.7109375" customWidth="1"/>
    <col min="4610" max="4610" width="25.85546875" customWidth="1"/>
    <col min="4611" max="4611" width="6" customWidth="1"/>
    <col min="4612" max="4612" width="7.7109375" customWidth="1"/>
    <col min="4613" max="4613" width="12" customWidth="1"/>
    <col min="4614" max="4614" width="15.5703125" customWidth="1"/>
    <col min="4615" max="4615" width="7.28515625" customWidth="1"/>
    <col min="4616" max="4616" width="21.5703125" customWidth="1"/>
    <col min="4617" max="4617" width="7.5703125" customWidth="1"/>
    <col min="4618" max="4618" width="12.28515625" customWidth="1"/>
    <col min="4619" max="4619" width="7.5703125" customWidth="1"/>
    <col min="4620" max="4620" width="8.7109375" customWidth="1"/>
    <col min="4622" max="4622" width="11" customWidth="1"/>
    <col min="4623" max="4623" width="12.42578125" customWidth="1"/>
    <col min="4624" max="4624" width="13.5703125" customWidth="1"/>
    <col min="4625" max="4625" width="7.5703125" customWidth="1"/>
    <col min="4626" max="4626" width="11.7109375" customWidth="1"/>
    <col min="4627" max="4627" width="10.5703125" customWidth="1"/>
    <col min="4628" max="4628" width="12.85546875" customWidth="1"/>
    <col min="4629" max="4629" width="13" customWidth="1"/>
    <col min="4630" max="4630" width="9" customWidth="1"/>
    <col min="4631" max="4632" width="9.5703125" customWidth="1"/>
    <col min="4633" max="4633" width="11" customWidth="1"/>
    <col min="4865" max="4865" width="6.7109375" customWidth="1"/>
    <col min="4866" max="4866" width="25.85546875" customWidth="1"/>
    <col min="4867" max="4867" width="6" customWidth="1"/>
    <col min="4868" max="4868" width="7.7109375" customWidth="1"/>
    <col min="4869" max="4869" width="12" customWidth="1"/>
    <col min="4870" max="4870" width="15.5703125" customWidth="1"/>
    <col min="4871" max="4871" width="7.28515625" customWidth="1"/>
    <col min="4872" max="4872" width="21.5703125" customWidth="1"/>
    <col min="4873" max="4873" width="7.5703125" customWidth="1"/>
    <col min="4874" max="4874" width="12.28515625" customWidth="1"/>
    <col min="4875" max="4875" width="7.5703125" customWidth="1"/>
    <col min="4876" max="4876" width="8.7109375" customWidth="1"/>
    <col min="4878" max="4878" width="11" customWidth="1"/>
    <col min="4879" max="4879" width="12.42578125" customWidth="1"/>
    <col min="4880" max="4880" width="13.5703125" customWidth="1"/>
    <col min="4881" max="4881" width="7.5703125" customWidth="1"/>
    <col min="4882" max="4882" width="11.7109375" customWidth="1"/>
    <col min="4883" max="4883" width="10.5703125" customWidth="1"/>
    <col min="4884" max="4884" width="12.85546875" customWidth="1"/>
    <col min="4885" max="4885" width="13" customWidth="1"/>
    <col min="4886" max="4886" width="9" customWidth="1"/>
    <col min="4887" max="4888" width="9.5703125" customWidth="1"/>
    <col min="4889" max="4889" width="11" customWidth="1"/>
    <col min="5121" max="5121" width="6.7109375" customWidth="1"/>
    <col min="5122" max="5122" width="25.85546875" customWidth="1"/>
    <col min="5123" max="5123" width="6" customWidth="1"/>
    <col min="5124" max="5124" width="7.7109375" customWidth="1"/>
    <col min="5125" max="5125" width="12" customWidth="1"/>
    <col min="5126" max="5126" width="15.5703125" customWidth="1"/>
    <col min="5127" max="5127" width="7.28515625" customWidth="1"/>
    <col min="5128" max="5128" width="21.5703125" customWidth="1"/>
    <col min="5129" max="5129" width="7.5703125" customWidth="1"/>
    <col min="5130" max="5130" width="12.28515625" customWidth="1"/>
    <col min="5131" max="5131" width="7.5703125" customWidth="1"/>
    <col min="5132" max="5132" width="8.7109375" customWidth="1"/>
    <col min="5134" max="5134" width="11" customWidth="1"/>
    <col min="5135" max="5135" width="12.42578125" customWidth="1"/>
    <col min="5136" max="5136" width="13.5703125" customWidth="1"/>
    <col min="5137" max="5137" width="7.5703125" customWidth="1"/>
    <col min="5138" max="5138" width="11.7109375" customWidth="1"/>
    <col min="5139" max="5139" width="10.5703125" customWidth="1"/>
    <col min="5140" max="5140" width="12.85546875" customWidth="1"/>
    <col min="5141" max="5141" width="13" customWidth="1"/>
    <col min="5142" max="5142" width="9" customWidth="1"/>
    <col min="5143" max="5144" width="9.5703125" customWidth="1"/>
    <col min="5145" max="5145" width="11" customWidth="1"/>
    <col min="5377" max="5377" width="6.7109375" customWidth="1"/>
    <col min="5378" max="5378" width="25.85546875" customWidth="1"/>
    <col min="5379" max="5379" width="6" customWidth="1"/>
    <col min="5380" max="5380" width="7.7109375" customWidth="1"/>
    <col min="5381" max="5381" width="12" customWidth="1"/>
    <col min="5382" max="5382" width="15.5703125" customWidth="1"/>
    <col min="5383" max="5383" width="7.28515625" customWidth="1"/>
    <col min="5384" max="5384" width="21.5703125" customWidth="1"/>
    <col min="5385" max="5385" width="7.5703125" customWidth="1"/>
    <col min="5386" max="5386" width="12.28515625" customWidth="1"/>
    <col min="5387" max="5387" width="7.5703125" customWidth="1"/>
    <col min="5388" max="5388" width="8.7109375" customWidth="1"/>
    <col min="5390" max="5390" width="11" customWidth="1"/>
    <col min="5391" max="5391" width="12.42578125" customWidth="1"/>
    <col min="5392" max="5392" width="13.5703125" customWidth="1"/>
    <col min="5393" max="5393" width="7.5703125" customWidth="1"/>
    <col min="5394" max="5394" width="11.7109375" customWidth="1"/>
    <col min="5395" max="5395" width="10.5703125" customWidth="1"/>
    <col min="5396" max="5396" width="12.85546875" customWidth="1"/>
    <col min="5397" max="5397" width="13" customWidth="1"/>
    <col min="5398" max="5398" width="9" customWidth="1"/>
    <col min="5399" max="5400" width="9.5703125" customWidth="1"/>
    <col min="5401" max="5401" width="11" customWidth="1"/>
    <col min="5633" max="5633" width="6.7109375" customWidth="1"/>
    <col min="5634" max="5634" width="25.85546875" customWidth="1"/>
    <col min="5635" max="5635" width="6" customWidth="1"/>
    <col min="5636" max="5636" width="7.7109375" customWidth="1"/>
    <col min="5637" max="5637" width="12" customWidth="1"/>
    <col min="5638" max="5638" width="15.5703125" customWidth="1"/>
    <col min="5639" max="5639" width="7.28515625" customWidth="1"/>
    <col min="5640" max="5640" width="21.5703125" customWidth="1"/>
    <col min="5641" max="5641" width="7.5703125" customWidth="1"/>
    <col min="5642" max="5642" width="12.28515625" customWidth="1"/>
    <col min="5643" max="5643" width="7.5703125" customWidth="1"/>
    <col min="5644" max="5644" width="8.7109375" customWidth="1"/>
    <col min="5646" max="5646" width="11" customWidth="1"/>
    <col min="5647" max="5647" width="12.42578125" customWidth="1"/>
    <col min="5648" max="5648" width="13.5703125" customWidth="1"/>
    <col min="5649" max="5649" width="7.5703125" customWidth="1"/>
    <col min="5650" max="5650" width="11.7109375" customWidth="1"/>
    <col min="5651" max="5651" width="10.5703125" customWidth="1"/>
    <col min="5652" max="5652" width="12.85546875" customWidth="1"/>
    <col min="5653" max="5653" width="13" customWidth="1"/>
    <col min="5654" max="5654" width="9" customWidth="1"/>
    <col min="5655" max="5656" width="9.5703125" customWidth="1"/>
    <col min="5657" max="5657" width="11" customWidth="1"/>
    <col min="5889" max="5889" width="6.7109375" customWidth="1"/>
    <col min="5890" max="5890" width="25.85546875" customWidth="1"/>
    <col min="5891" max="5891" width="6" customWidth="1"/>
    <col min="5892" max="5892" width="7.7109375" customWidth="1"/>
    <col min="5893" max="5893" width="12" customWidth="1"/>
    <col min="5894" max="5894" width="15.5703125" customWidth="1"/>
    <col min="5895" max="5895" width="7.28515625" customWidth="1"/>
    <col min="5896" max="5896" width="21.5703125" customWidth="1"/>
    <col min="5897" max="5897" width="7.5703125" customWidth="1"/>
    <col min="5898" max="5898" width="12.28515625" customWidth="1"/>
    <col min="5899" max="5899" width="7.5703125" customWidth="1"/>
    <col min="5900" max="5900" width="8.7109375" customWidth="1"/>
    <col min="5902" max="5902" width="11" customWidth="1"/>
    <col min="5903" max="5903" width="12.42578125" customWidth="1"/>
    <col min="5904" max="5904" width="13.5703125" customWidth="1"/>
    <col min="5905" max="5905" width="7.5703125" customWidth="1"/>
    <col min="5906" max="5906" width="11.7109375" customWidth="1"/>
    <col min="5907" max="5907" width="10.5703125" customWidth="1"/>
    <col min="5908" max="5908" width="12.85546875" customWidth="1"/>
    <col min="5909" max="5909" width="13" customWidth="1"/>
    <col min="5910" max="5910" width="9" customWidth="1"/>
    <col min="5911" max="5912" width="9.5703125" customWidth="1"/>
    <col min="5913" max="5913" width="11" customWidth="1"/>
    <col min="6145" max="6145" width="6.7109375" customWidth="1"/>
    <col min="6146" max="6146" width="25.85546875" customWidth="1"/>
    <col min="6147" max="6147" width="6" customWidth="1"/>
    <col min="6148" max="6148" width="7.7109375" customWidth="1"/>
    <col min="6149" max="6149" width="12" customWidth="1"/>
    <col min="6150" max="6150" width="15.5703125" customWidth="1"/>
    <col min="6151" max="6151" width="7.28515625" customWidth="1"/>
    <col min="6152" max="6152" width="21.5703125" customWidth="1"/>
    <col min="6153" max="6153" width="7.5703125" customWidth="1"/>
    <col min="6154" max="6154" width="12.28515625" customWidth="1"/>
    <col min="6155" max="6155" width="7.5703125" customWidth="1"/>
    <col min="6156" max="6156" width="8.7109375" customWidth="1"/>
    <col min="6158" max="6158" width="11" customWidth="1"/>
    <col min="6159" max="6159" width="12.42578125" customWidth="1"/>
    <col min="6160" max="6160" width="13.5703125" customWidth="1"/>
    <col min="6161" max="6161" width="7.5703125" customWidth="1"/>
    <col min="6162" max="6162" width="11.7109375" customWidth="1"/>
    <col min="6163" max="6163" width="10.5703125" customWidth="1"/>
    <col min="6164" max="6164" width="12.85546875" customWidth="1"/>
    <col min="6165" max="6165" width="13" customWidth="1"/>
    <col min="6166" max="6166" width="9" customWidth="1"/>
    <col min="6167" max="6168" width="9.5703125" customWidth="1"/>
    <col min="6169" max="6169" width="11" customWidth="1"/>
    <col min="6401" max="6401" width="6.7109375" customWidth="1"/>
    <col min="6402" max="6402" width="25.85546875" customWidth="1"/>
    <col min="6403" max="6403" width="6" customWidth="1"/>
    <col min="6404" max="6404" width="7.7109375" customWidth="1"/>
    <col min="6405" max="6405" width="12" customWidth="1"/>
    <col min="6406" max="6406" width="15.5703125" customWidth="1"/>
    <col min="6407" max="6407" width="7.28515625" customWidth="1"/>
    <col min="6408" max="6408" width="21.5703125" customWidth="1"/>
    <col min="6409" max="6409" width="7.5703125" customWidth="1"/>
    <col min="6410" max="6410" width="12.28515625" customWidth="1"/>
    <col min="6411" max="6411" width="7.5703125" customWidth="1"/>
    <col min="6412" max="6412" width="8.7109375" customWidth="1"/>
    <col min="6414" max="6414" width="11" customWidth="1"/>
    <col min="6415" max="6415" width="12.42578125" customWidth="1"/>
    <col min="6416" max="6416" width="13.5703125" customWidth="1"/>
    <col min="6417" max="6417" width="7.5703125" customWidth="1"/>
    <col min="6418" max="6418" width="11.7109375" customWidth="1"/>
    <col min="6419" max="6419" width="10.5703125" customWidth="1"/>
    <col min="6420" max="6420" width="12.85546875" customWidth="1"/>
    <col min="6421" max="6421" width="13" customWidth="1"/>
    <col min="6422" max="6422" width="9" customWidth="1"/>
    <col min="6423" max="6424" width="9.5703125" customWidth="1"/>
    <col min="6425" max="6425" width="11" customWidth="1"/>
    <col min="6657" max="6657" width="6.7109375" customWidth="1"/>
    <col min="6658" max="6658" width="25.85546875" customWidth="1"/>
    <col min="6659" max="6659" width="6" customWidth="1"/>
    <col min="6660" max="6660" width="7.7109375" customWidth="1"/>
    <col min="6661" max="6661" width="12" customWidth="1"/>
    <col min="6662" max="6662" width="15.5703125" customWidth="1"/>
    <col min="6663" max="6663" width="7.28515625" customWidth="1"/>
    <col min="6664" max="6664" width="21.5703125" customWidth="1"/>
    <col min="6665" max="6665" width="7.5703125" customWidth="1"/>
    <col min="6666" max="6666" width="12.28515625" customWidth="1"/>
    <col min="6667" max="6667" width="7.5703125" customWidth="1"/>
    <col min="6668" max="6668" width="8.7109375" customWidth="1"/>
    <col min="6670" max="6670" width="11" customWidth="1"/>
    <col min="6671" max="6671" width="12.42578125" customWidth="1"/>
    <col min="6672" max="6672" width="13.5703125" customWidth="1"/>
    <col min="6673" max="6673" width="7.5703125" customWidth="1"/>
    <col min="6674" max="6674" width="11.7109375" customWidth="1"/>
    <col min="6675" max="6675" width="10.5703125" customWidth="1"/>
    <col min="6676" max="6676" width="12.85546875" customWidth="1"/>
    <col min="6677" max="6677" width="13" customWidth="1"/>
    <col min="6678" max="6678" width="9" customWidth="1"/>
    <col min="6679" max="6680" width="9.5703125" customWidth="1"/>
    <col min="6681" max="6681" width="11" customWidth="1"/>
    <col min="6913" max="6913" width="6.7109375" customWidth="1"/>
    <col min="6914" max="6914" width="25.85546875" customWidth="1"/>
    <col min="6915" max="6915" width="6" customWidth="1"/>
    <col min="6916" max="6916" width="7.7109375" customWidth="1"/>
    <col min="6917" max="6917" width="12" customWidth="1"/>
    <col min="6918" max="6918" width="15.5703125" customWidth="1"/>
    <col min="6919" max="6919" width="7.28515625" customWidth="1"/>
    <col min="6920" max="6920" width="21.5703125" customWidth="1"/>
    <col min="6921" max="6921" width="7.5703125" customWidth="1"/>
    <col min="6922" max="6922" width="12.28515625" customWidth="1"/>
    <col min="6923" max="6923" width="7.5703125" customWidth="1"/>
    <col min="6924" max="6924" width="8.7109375" customWidth="1"/>
    <col min="6926" max="6926" width="11" customWidth="1"/>
    <col min="6927" max="6927" width="12.42578125" customWidth="1"/>
    <col min="6928" max="6928" width="13.5703125" customWidth="1"/>
    <col min="6929" max="6929" width="7.5703125" customWidth="1"/>
    <col min="6930" max="6930" width="11.7109375" customWidth="1"/>
    <col min="6931" max="6931" width="10.5703125" customWidth="1"/>
    <col min="6932" max="6932" width="12.85546875" customWidth="1"/>
    <col min="6933" max="6933" width="13" customWidth="1"/>
    <col min="6934" max="6934" width="9" customWidth="1"/>
    <col min="6935" max="6936" width="9.5703125" customWidth="1"/>
    <col min="6937" max="6937" width="11" customWidth="1"/>
    <col min="7169" max="7169" width="6.7109375" customWidth="1"/>
    <col min="7170" max="7170" width="25.85546875" customWidth="1"/>
    <col min="7171" max="7171" width="6" customWidth="1"/>
    <col min="7172" max="7172" width="7.7109375" customWidth="1"/>
    <col min="7173" max="7173" width="12" customWidth="1"/>
    <col min="7174" max="7174" width="15.5703125" customWidth="1"/>
    <col min="7175" max="7175" width="7.28515625" customWidth="1"/>
    <col min="7176" max="7176" width="21.5703125" customWidth="1"/>
    <col min="7177" max="7177" width="7.5703125" customWidth="1"/>
    <col min="7178" max="7178" width="12.28515625" customWidth="1"/>
    <col min="7179" max="7179" width="7.5703125" customWidth="1"/>
    <col min="7180" max="7180" width="8.7109375" customWidth="1"/>
    <col min="7182" max="7182" width="11" customWidth="1"/>
    <col min="7183" max="7183" width="12.42578125" customWidth="1"/>
    <col min="7184" max="7184" width="13.5703125" customWidth="1"/>
    <col min="7185" max="7185" width="7.5703125" customWidth="1"/>
    <col min="7186" max="7186" width="11.7109375" customWidth="1"/>
    <col min="7187" max="7187" width="10.5703125" customWidth="1"/>
    <col min="7188" max="7188" width="12.85546875" customWidth="1"/>
    <col min="7189" max="7189" width="13" customWidth="1"/>
    <col min="7190" max="7190" width="9" customWidth="1"/>
    <col min="7191" max="7192" width="9.5703125" customWidth="1"/>
    <col min="7193" max="7193" width="11" customWidth="1"/>
    <col min="7425" max="7425" width="6.7109375" customWidth="1"/>
    <col min="7426" max="7426" width="25.85546875" customWidth="1"/>
    <col min="7427" max="7427" width="6" customWidth="1"/>
    <col min="7428" max="7428" width="7.7109375" customWidth="1"/>
    <col min="7429" max="7429" width="12" customWidth="1"/>
    <col min="7430" max="7430" width="15.5703125" customWidth="1"/>
    <col min="7431" max="7431" width="7.28515625" customWidth="1"/>
    <col min="7432" max="7432" width="21.5703125" customWidth="1"/>
    <col min="7433" max="7433" width="7.5703125" customWidth="1"/>
    <col min="7434" max="7434" width="12.28515625" customWidth="1"/>
    <col min="7435" max="7435" width="7.5703125" customWidth="1"/>
    <col min="7436" max="7436" width="8.7109375" customWidth="1"/>
    <col min="7438" max="7438" width="11" customWidth="1"/>
    <col min="7439" max="7439" width="12.42578125" customWidth="1"/>
    <col min="7440" max="7440" width="13.5703125" customWidth="1"/>
    <col min="7441" max="7441" width="7.5703125" customWidth="1"/>
    <col min="7442" max="7442" width="11.7109375" customWidth="1"/>
    <col min="7443" max="7443" width="10.5703125" customWidth="1"/>
    <col min="7444" max="7444" width="12.85546875" customWidth="1"/>
    <col min="7445" max="7445" width="13" customWidth="1"/>
    <col min="7446" max="7446" width="9" customWidth="1"/>
    <col min="7447" max="7448" width="9.5703125" customWidth="1"/>
    <col min="7449" max="7449" width="11" customWidth="1"/>
    <col min="7681" max="7681" width="6.7109375" customWidth="1"/>
    <col min="7682" max="7682" width="25.85546875" customWidth="1"/>
    <col min="7683" max="7683" width="6" customWidth="1"/>
    <col min="7684" max="7684" width="7.7109375" customWidth="1"/>
    <col min="7685" max="7685" width="12" customWidth="1"/>
    <col min="7686" max="7686" width="15.5703125" customWidth="1"/>
    <col min="7687" max="7687" width="7.28515625" customWidth="1"/>
    <col min="7688" max="7688" width="21.5703125" customWidth="1"/>
    <col min="7689" max="7689" width="7.5703125" customWidth="1"/>
    <col min="7690" max="7690" width="12.28515625" customWidth="1"/>
    <col min="7691" max="7691" width="7.5703125" customWidth="1"/>
    <col min="7692" max="7692" width="8.7109375" customWidth="1"/>
    <col min="7694" max="7694" width="11" customWidth="1"/>
    <col min="7695" max="7695" width="12.42578125" customWidth="1"/>
    <col min="7696" max="7696" width="13.5703125" customWidth="1"/>
    <col min="7697" max="7697" width="7.5703125" customWidth="1"/>
    <col min="7698" max="7698" width="11.7109375" customWidth="1"/>
    <col min="7699" max="7699" width="10.5703125" customWidth="1"/>
    <col min="7700" max="7700" width="12.85546875" customWidth="1"/>
    <col min="7701" max="7701" width="13" customWidth="1"/>
    <col min="7702" max="7702" width="9" customWidth="1"/>
    <col min="7703" max="7704" width="9.5703125" customWidth="1"/>
    <col min="7705" max="7705" width="11" customWidth="1"/>
    <col min="7937" max="7937" width="6.7109375" customWidth="1"/>
    <col min="7938" max="7938" width="25.85546875" customWidth="1"/>
    <col min="7939" max="7939" width="6" customWidth="1"/>
    <col min="7940" max="7940" width="7.7109375" customWidth="1"/>
    <col min="7941" max="7941" width="12" customWidth="1"/>
    <col min="7942" max="7942" width="15.5703125" customWidth="1"/>
    <col min="7943" max="7943" width="7.28515625" customWidth="1"/>
    <col min="7944" max="7944" width="21.5703125" customWidth="1"/>
    <col min="7945" max="7945" width="7.5703125" customWidth="1"/>
    <col min="7946" max="7946" width="12.28515625" customWidth="1"/>
    <col min="7947" max="7947" width="7.5703125" customWidth="1"/>
    <col min="7948" max="7948" width="8.7109375" customWidth="1"/>
    <col min="7950" max="7950" width="11" customWidth="1"/>
    <col min="7951" max="7951" width="12.42578125" customWidth="1"/>
    <col min="7952" max="7952" width="13.5703125" customWidth="1"/>
    <col min="7953" max="7953" width="7.5703125" customWidth="1"/>
    <col min="7954" max="7954" width="11.7109375" customWidth="1"/>
    <col min="7955" max="7955" width="10.5703125" customWidth="1"/>
    <col min="7956" max="7956" width="12.85546875" customWidth="1"/>
    <col min="7957" max="7957" width="13" customWidth="1"/>
    <col min="7958" max="7958" width="9" customWidth="1"/>
    <col min="7959" max="7960" width="9.5703125" customWidth="1"/>
    <col min="7961" max="7961" width="11" customWidth="1"/>
    <col min="8193" max="8193" width="6.7109375" customWidth="1"/>
    <col min="8194" max="8194" width="25.85546875" customWidth="1"/>
    <col min="8195" max="8195" width="6" customWidth="1"/>
    <col min="8196" max="8196" width="7.7109375" customWidth="1"/>
    <col min="8197" max="8197" width="12" customWidth="1"/>
    <col min="8198" max="8198" width="15.5703125" customWidth="1"/>
    <col min="8199" max="8199" width="7.28515625" customWidth="1"/>
    <col min="8200" max="8200" width="21.5703125" customWidth="1"/>
    <col min="8201" max="8201" width="7.5703125" customWidth="1"/>
    <col min="8202" max="8202" width="12.28515625" customWidth="1"/>
    <col min="8203" max="8203" width="7.5703125" customWidth="1"/>
    <col min="8204" max="8204" width="8.7109375" customWidth="1"/>
    <col min="8206" max="8206" width="11" customWidth="1"/>
    <col min="8207" max="8207" width="12.42578125" customWidth="1"/>
    <col min="8208" max="8208" width="13.5703125" customWidth="1"/>
    <col min="8209" max="8209" width="7.5703125" customWidth="1"/>
    <col min="8210" max="8210" width="11.7109375" customWidth="1"/>
    <col min="8211" max="8211" width="10.5703125" customWidth="1"/>
    <col min="8212" max="8212" width="12.85546875" customWidth="1"/>
    <col min="8213" max="8213" width="13" customWidth="1"/>
    <col min="8214" max="8214" width="9" customWidth="1"/>
    <col min="8215" max="8216" width="9.5703125" customWidth="1"/>
    <col min="8217" max="8217" width="11" customWidth="1"/>
    <col min="8449" max="8449" width="6.7109375" customWidth="1"/>
    <col min="8450" max="8450" width="25.85546875" customWidth="1"/>
    <col min="8451" max="8451" width="6" customWidth="1"/>
    <col min="8452" max="8452" width="7.7109375" customWidth="1"/>
    <col min="8453" max="8453" width="12" customWidth="1"/>
    <col min="8454" max="8454" width="15.5703125" customWidth="1"/>
    <col min="8455" max="8455" width="7.28515625" customWidth="1"/>
    <col min="8456" max="8456" width="21.5703125" customWidth="1"/>
    <col min="8457" max="8457" width="7.5703125" customWidth="1"/>
    <col min="8458" max="8458" width="12.28515625" customWidth="1"/>
    <col min="8459" max="8459" width="7.5703125" customWidth="1"/>
    <col min="8460" max="8460" width="8.7109375" customWidth="1"/>
    <col min="8462" max="8462" width="11" customWidth="1"/>
    <col min="8463" max="8463" width="12.42578125" customWidth="1"/>
    <col min="8464" max="8464" width="13.5703125" customWidth="1"/>
    <col min="8465" max="8465" width="7.5703125" customWidth="1"/>
    <col min="8466" max="8466" width="11.7109375" customWidth="1"/>
    <col min="8467" max="8467" width="10.5703125" customWidth="1"/>
    <col min="8468" max="8468" width="12.85546875" customWidth="1"/>
    <col min="8469" max="8469" width="13" customWidth="1"/>
    <col min="8470" max="8470" width="9" customWidth="1"/>
    <col min="8471" max="8472" width="9.5703125" customWidth="1"/>
    <col min="8473" max="8473" width="11" customWidth="1"/>
    <col min="8705" max="8705" width="6.7109375" customWidth="1"/>
    <col min="8706" max="8706" width="25.85546875" customWidth="1"/>
    <col min="8707" max="8707" width="6" customWidth="1"/>
    <col min="8708" max="8708" width="7.7109375" customWidth="1"/>
    <col min="8709" max="8709" width="12" customWidth="1"/>
    <col min="8710" max="8710" width="15.5703125" customWidth="1"/>
    <col min="8711" max="8711" width="7.28515625" customWidth="1"/>
    <col min="8712" max="8712" width="21.5703125" customWidth="1"/>
    <col min="8713" max="8713" width="7.5703125" customWidth="1"/>
    <col min="8714" max="8714" width="12.28515625" customWidth="1"/>
    <col min="8715" max="8715" width="7.5703125" customWidth="1"/>
    <col min="8716" max="8716" width="8.7109375" customWidth="1"/>
    <col min="8718" max="8718" width="11" customWidth="1"/>
    <col min="8719" max="8719" width="12.42578125" customWidth="1"/>
    <col min="8720" max="8720" width="13.5703125" customWidth="1"/>
    <col min="8721" max="8721" width="7.5703125" customWidth="1"/>
    <col min="8722" max="8722" width="11.7109375" customWidth="1"/>
    <col min="8723" max="8723" width="10.5703125" customWidth="1"/>
    <col min="8724" max="8724" width="12.85546875" customWidth="1"/>
    <col min="8725" max="8725" width="13" customWidth="1"/>
    <col min="8726" max="8726" width="9" customWidth="1"/>
    <col min="8727" max="8728" width="9.5703125" customWidth="1"/>
    <col min="8729" max="8729" width="11" customWidth="1"/>
    <col min="8961" max="8961" width="6.7109375" customWidth="1"/>
    <col min="8962" max="8962" width="25.85546875" customWidth="1"/>
    <col min="8963" max="8963" width="6" customWidth="1"/>
    <col min="8964" max="8964" width="7.7109375" customWidth="1"/>
    <col min="8965" max="8965" width="12" customWidth="1"/>
    <col min="8966" max="8966" width="15.5703125" customWidth="1"/>
    <col min="8967" max="8967" width="7.28515625" customWidth="1"/>
    <col min="8968" max="8968" width="21.5703125" customWidth="1"/>
    <col min="8969" max="8969" width="7.5703125" customWidth="1"/>
    <col min="8970" max="8970" width="12.28515625" customWidth="1"/>
    <col min="8971" max="8971" width="7.5703125" customWidth="1"/>
    <col min="8972" max="8972" width="8.7109375" customWidth="1"/>
    <col min="8974" max="8974" width="11" customWidth="1"/>
    <col min="8975" max="8975" width="12.42578125" customWidth="1"/>
    <col min="8976" max="8976" width="13.5703125" customWidth="1"/>
    <col min="8977" max="8977" width="7.5703125" customWidth="1"/>
    <col min="8978" max="8978" width="11.7109375" customWidth="1"/>
    <col min="8979" max="8979" width="10.5703125" customWidth="1"/>
    <col min="8980" max="8980" width="12.85546875" customWidth="1"/>
    <col min="8981" max="8981" width="13" customWidth="1"/>
    <col min="8982" max="8982" width="9" customWidth="1"/>
    <col min="8983" max="8984" width="9.5703125" customWidth="1"/>
    <col min="8985" max="8985" width="11" customWidth="1"/>
    <col min="9217" max="9217" width="6.7109375" customWidth="1"/>
    <col min="9218" max="9218" width="25.85546875" customWidth="1"/>
    <col min="9219" max="9219" width="6" customWidth="1"/>
    <col min="9220" max="9220" width="7.7109375" customWidth="1"/>
    <col min="9221" max="9221" width="12" customWidth="1"/>
    <col min="9222" max="9222" width="15.5703125" customWidth="1"/>
    <col min="9223" max="9223" width="7.28515625" customWidth="1"/>
    <col min="9224" max="9224" width="21.5703125" customWidth="1"/>
    <col min="9225" max="9225" width="7.5703125" customWidth="1"/>
    <col min="9226" max="9226" width="12.28515625" customWidth="1"/>
    <col min="9227" max="9227" width="7.5703125" customWidth="1"/>
    <col min="9228" max="9228" width="8.7109375" customWidth="1"/>
    <col min="9230" max="9230" width="11" customWidth="1"/>
    <col min="9231" max="9231" width="12.42578125" customWidth="1"/>
    <col min="9232" max="9232" width="13.5703125" customWidth="1"/>
    <col min="9233" max="9233" width="7.5703125" customWidth="1"/>
    <col min="9234" max="9234" width="11.7109375" customWidth="1"/>
    <col min="9235" max="9235" width="10.5703125" customWidth="1"/>
    <col min="9236" max="9236" width="12.85546875" customWidth="1"/>
    <col min="9237" max="9237" width="13" customWidth="1"/>
    <col min="9238" max="9238" width="9" customWidth="1"/>
    <col min="9239" max="9240" width="9.5703125" customWidth="1"/>
    <col min="9241" max="9241" width="11" customWidth="1"/>
    <col min="9473" max="9473" width="6.7109375" customWidth="1"/>
    <col min="9474" max="9474" width="25.85546875" customWidth="1"/>
    <col min="9475" max="9475" width="6" customWidth="1"/>
    <col min="9476" max="9476" width="7.7109375" customWidth="1"/>
    <col min="9477" max="9477" width="12" customWidth="1"/>
    <col min="9478" max="9478" width="15.5703125" customWidth="1"/>
    <col min="9479" max="9479" width="7.28515625" customWidth="1"/>
    <col min="9480" max="9480" width="21.5703125" customWidth="1"/>
    <col min="9481" max="9481" width="7.5703125" customWidth="1"/>
    <col min="9482" max="9482" width="12.28515625" customWidth="1"/>
    <col min="9483" max="9483" width="7.5703125" customWidth="1"/>
    <col min="9484" max="9484" width="8.7109375" customWidth="1"/>
    <col min="9486" max="9486" width="11" customWidth="1"/>
    <col min="9487" max="9487" width="12.42578125" customWidth="1"/>
    <col min="9488" max="9488" width="13.5703125" customWidth="1"/>
    <col min="9489" max="9489" width="7.5703125" customWidth="1"/>
    <col min="9490" max="9490" width="11.7109375" customWidth="1"/>
    <col min="9491" max="9491" width="10.5703125" customWidth="1"/>
    <col min="9492" max="9492" width="12.85546875" customWidth="1"/>
    <col min="9493" max="9493" width="13" customWidth="1"/>
    <col min="9494" max="9494" width="9" customWidth="1"/>
    <col min="9495" max="9496" width="9.5703125" customWidth="1"/>
    <col min="9497" max="9497" width="11" customWidth="1"/>
    <col min="9729" max="9729" width="6.7109375" customWidth="1"/>
    <col min="9730" max="9730" width="25.85546875" customWidth="1"/>
    <col min="9731" max="9731" width="6" customWidth="1"/>
    <col min="9732" max="9732" width="7.7109375" customWidth="1"/>
    <col min="9733" max="9733" width="12" customWidth="1"/>
    <col min="9734" max="9734" width="15.5703125" customWidth="1"/>
    <col min="9735" max="9735" width="7.28515625" customWidth="1"/>
    <col min="9736" max="9736" width="21.5703125" customWidth="1"/>
    <col min="9737" max="9737" width="7.5703125" customWidth="1"/>
    <col min="9738" max="9738" width="12.28515625" customWidth="1"/>
    <col min="9739" max="9739" width="7.5703125" customWidth="1"/>
    <col min="9740" max="9740" width="8.7109375" customWidth="1"/>
    <col min="9742" max="9742" width="11" customWidth="1"/>
    <col min="9743" max="9743" width="12.42578125" customWidth="1"/>
    <col min="9744" max="9744" width="13.5703125" customWidth="1"/>
    <col min="9745" max="9745" width="7.5703125" customWidth="1"/>
    <col min="9746" max="9746" width="11.7109375" customWidth="1"/>
    <col min="9747" max="9747" width="10.5703125" customWidth="1"/>
    <col min="9748" max="9748" width="12.85546875" customWidth="1"/>
    <col min="9749" max="9749" width="13" customWidth="1"/>
    <col min="9750" max="9750" width="9" customWidth="1"/>
    <col min="9751" max="9752" width="9.5703125" customWidth="1"/>
    <col min="9753" max="9753" width="11" customWidth="1"/>
    <col min="9985" max="9985" width="6.7109375" customWidth="1"/>
    <col min="9986" max="9986" width="25.85546875" customWidth="1"/>
    <col min="9987" max="9987" width="6" customWidth="1"/>
    <col min="9988" max="9988" width="7.7109375" customWidth="1"/>
    <col min="9989" max="9989" width="12" customWidth="1"/>
    <col min="9990" max="9990" width="15.5703125" customWidth="1"/>
    <col min="9991" max="9991" width="7.28515625" customWidth="1"/>
    <col min="9992" max="9992" width="21.5703125" customWidth="1"/>
    <col min="9993" max="9993" width="7.5703125" customWidth="1"/>
    <col min="9994" max="9994" width="12.28515625" customWidth="1"/>
    <col min="9995" max="9995" width="7.5703125" customWidth="1"/>
    <col min="9996" max="9996" width="8.7109375" customWidth="1"/>
    <col min="9998" max="9998" width="11" customWidth="1"/>
    <col min="9999" max="9999" width="12.42578125" customWidth="1"/>
    <col min="10000" max="10000" width="13.5703125" customWidth="1"/>
    <col min="10001" max="10001" width="7.5703125" customWidth="1"/>
    <col min="10002" max="10002" width="11.7109375" customWidth="1"/>
    <col min="10003" max="10003" width="10.5703125" customWidth="1"/>
    <col min="10004" max="10004" width="12.85546875" customWidth="1"/>
    <col min="10005" max="10005" width="13" customWidth="1"/>
    <col min="10006" max="10006" width="9" customWidth="1"/>
    <col min="10007" max="10008" width="9.5703125" customWidth="1"/>
    <col min="10009" max="10009" width="11" customWidth="1"/>
    <col min="10241" max="10241" width="6.7109375" customWidth="1"/>
    <col min="10242" max="10242" width="25.85546875" customWidth="1"/>
    <col min="10243" max="10243" width="6" customWidth="1"/>
    <col min="10244" max="10244" width="7.7109375" customWidth="1"/>
    <col min="10245" max="10245" width="12" customWidth="1"/>
    <col min="10246" max="10246" width="15.5703125" customWidth="1"/>
    <col min="10247" max="10247" width="7.28515625" customWidth="1"/>
    <col min="10248" max="10248" width="21.5703125" customWidth="1"/>
    <col min="10249" max="10249" width="7.5703125" customWidth="1"/>
    <col min="10250" max="10250" width="12.28515625" customWidth="1"/>
    <col min="10251" max="10251" width="7.5703125" customWidth="1"/>
    <col min="10252" max="10252" width="8.7109375" customWidth="1"/>
    <col min="10254" max="10254" width="11" customWidth="1"/>
    <col min="10255" max="10255" width="12.42578125" customWidth="1"/>
    <col min="10256" max="10256" width="13.5703125" customWidth="1"/>
    <col min="10257" max="10257" width="7.5703125" customWidth="1"/>
    <col min="10258" max="10258" width="11.7109375" customWidth="1"/>
    <col min="10259" max="10259" width="10.5703125" customWidth="1"/>
    <col min="10260" max="10260" width="12.85546875" customWidth="1"/>
    <col min="10261" max="10261" width="13" customWidth="1"/>
    <col min="10262" max="10262" width="9" customWidth="1"/>
    <col min="10263" max="10264" width="9.5703125" customWidth="1"/>
    <col min="10265" max="10265" width="11" customWidth="1"/>
    <col min="10497" max="10497" width="6.7109375" customWidth="1"/>
    <col min="10498" max="10498" width="25.85546875" customWidth="1"/>
    <col min="10499" max="10499" width="6" customWidth="1"/>
    <col min="10500" max="10500" width="7.7109375" customWidth="1"/>
    <col min="10501" max="10501" width="12" customWidth="1"/>
    <col min="10502" max="10502" width="15.5703125" customWidth="1"/>
    <col min="10503" max="10503" width="7.28515625" customWidth="1"/>
    <col min="10504" max="10504" width="21.5703125" customWidth="1"/>
    <col min="10505" max="10505" width="7.5703125" customWidth="1"/>
    <col min="10506" max="10506" width="12.28515625" customWidth="1"/>
    <col min="10507" max="10507" width="7.5703125" customWidth="1"/>
    <col min="10508" max="10508" width="8.7109375" customWidth="1"/>
    <col min="10510" max="10510" width="11" customWidth="1"/>
    <col min="10511" max="10511" width="12.42578125" customWidth="1"/>
    <col min="10512" max="10512" width="13.5703125" customWidth="1"/>
    <col min="10513" max="10513" width="7.5703125" customWidth="1"/>
    <col min="10514" max="10514" width="11.7109375" customWidth="1"/>
    <col min="10515" max="10515" width="10.5703125" customWidth="1"/>
    <col min="10516" max="10516" width="12.85546875" customWidth="1"/>
    <col min="10517" max="10517" width="13" customWidth="1"/>
    <col min="10518" max="10518" width="9" customWidth="1"/>
    <col min="10519" max="10520" width="9.5703125" customWidth="1"/>
    <col min="10521" max="10521" width="11" customWidth="1"/>
    <col min="10753" max="10753" width="6.7109375" customWidth="1"/>
    <col min="10754" max="10754" width="25.85546875" customWidth="1"/>
    <col min="10755" max="10755" width="6" customWidth="1"/>
    <col min="10756" max="10756" width="7.7109375" customWidth="1"/>
    <col min="10757" max="10757" width="12" customWidth="1"/>
    <col min="10758" max="10758" width="15.5703125" customWidth="1"/>
    <col min="10759" max="10759" width="7.28515625" customWidth="1"/>
    <col min="10760" max="10760" width="21.5703125" customWidth="1"/>
    <col min="10761" max="10761" width="7.5703125" customWidth="1"/>
    <col min="10762" max="10762" width="12.28515625" customWidth="1"/>
    <col min="10763" max="10763" width="7.5703125" customWidth="1"/>
    <col min="10764" max="10764" width="8.7109375" customWidth="1"/>
    <col min="10766" max="10766" width="11" customWidth="1"/>
    <col min="10767" max="10767" width="12.42578125" customWidth="1"/>
    <col min="10768" max="10768" width="13.5703125" customWidth="1"/>
    <col min="10769" max="10769" width="7.5703125" customWidth="1"/>
    <col min="10770" max="10770" width="11.7109375" customWidth="1"/>
    <col min="10771" max="10771" width="10.5703125" customWidth="1"/>
    <col min="10772" max="10772" width="12.85546875" customWidth="1"/>
    <col min="10773" max="10773" width="13" customWidth="1"/>
    <col min="10774" max="10774" width="9" customWidth="1"/>
    <col min="10775" max="10776" width="9.5703125" customWidth="1"/>
    <col min="10777" max="10777" width="11" customWidth="1"/>
    <col min="11009" max="11009" width="6.7109375" customWidth="1"/>
    <col min="11010" max="11010" width="25.85546875" customWidth="1"/>
    <col min="11011" max="11011" width="6" customWidth="1"/>
    <col min="11012" max="11012" width="7.7109375" customWidth="1"/>
    <col min="11013" max="11013" width="12" customWidth="1"/>
    <col min="11014" max="11014" width="15.5703125" customWidth="1"/>
    <col min="11015" max="11015" width="7.28515625" customWidth="1"/>
    <col min="11016" max="11016" width="21.5703125" customWidth="1"/>
    <col min="11017" max="11017" width="7.5703125" customWidth="1"/>
    <col min="11018" max="11018" width="12.28515625" customWidth="1"/>
    <col min="11019" max="11019" width="7.5703125" customWidth="1"/>
    <col min="11020" max="11020" width="8.7109375" customWidth="1"/>
    <col min="11022" max="11022" width="11" customWidth="1"/>
    <col min="11023" max="11023" width="12.42578125" customWidth="1"/>
    <col min="11024" max="11024" width="13.5703125" customWidth="1"/>
    <col min="11025" max="11025" width="7.5703125" customWidth="1"/>
    <col min="11026" max="11026" width="11.7109375" customWidth="1"/>
    <col min="11027" max="11027" width="10.5703125" customWidth="1"/>
    <col min="11028" max="11028" width="12.85546875" customWidth="1"/>
    <col min="11029" max="11029" width="13" customWidth="1"/>
    <col min="11030" max="11030" width="9" customWidth="1"/>
    <col min="11031" max="11032" width="9.5703125" customWidth="1"/>
    <col min="11033" max="11033" width="11" customWidth="1"/>
    <col min="11265" max="11265" width="6.7109375" customWidth="1"/>
    <col min="11266" max="11266" width="25.85546875" customWidth="1"/>
    <col min="11267" max="11267" width="6" customWidth="1"/>
    <col min="11268" max="11268" width="7.7109375" customWidth="1"/>
    <col min="11269" max="11269" width="12" customWidth="1"/>
    <col min="11270" max="11270" width="15.5703125" customWidth="1"/>
    <col min="11271" max="11271" width="7.28515625" customWidth="1"/>
    <col min="11272" max="11272" width="21.5703125" customWidth="1"/>
    <col min="11273" max="11273" width="7.5703125" customWidth="1"/>
    <col min="11274" max="11274" width="12.28515625" customWidth="1"/>
    <col min="11275" max="11275" width="7.5703125" customWidth="1"/>
    <col min="11276" max="11276" width="8.7109375" customWidth="1"/>
    <col min="11278" max="11278" width="11" customWidth="1"/>
    <col min="11279" max="11279" width="12.42578125" customWidth="1"/>
    <col min="11280" max="11280" width="13.5703125" customWidth="1"/>
    <col min="11281" max="11281" width="7.5703125" customWidth="1"/>
    <col min="11282" max="11282" width="11.7109375" customWidth="1"/>
    <col min="11283" max="11283" width="10.5703125" customWidth="1"/>
    <col min="11284" max="11284" width="12.85546875" customWidth="1"/>
    <col min="11285" max="11285" width="13" customWidth="1"/>
    <col min="11286" max="11286" width="9" customWidth="1"/>
    <col min="11287" max="11288" width="9.5703125" customWidth="1"/>
    <col min="11289" max="11289" width="11" customWidth="1"/>
    <col min="11521" max="11521" width="6.7109375" customWidth="1"/>
    <col min="11522" max="11522" width="25.85546875" customWidth="1"/>
    <col min="11523" max="11523" width="6" customWidth="1"/>
    <col min="11524" max="11524" width="7.7109375" customWidth="1"/>
    <col min="11525" max="11525" width="12" customWidth="1"/>
    <col min="11526" max="11526" width="15.5703125" customWidth="1"/>
    <col min="11527" max="11527" width="7.28515625" customWidth="1"/>
    <col min="11528" max="11528" width="21.5703125" customWidth="1"/>
    <col min="11529" max="11529" width="7.5703125" customWidth="1"/>
    <col min="11530" max="11530" width="12.28515625" customWidth="1"/>
    <col min="11531" max="11531" width="7.5703125" customWidth="1"/>
    <col min="11532" max="11532" width="8.7109375" customWidth="1"/>
    <col min="11534" max="11534" width="11" customWidth="1"/>
    <col min="11535" max="11535" width="12.42578125" customWidth="1"/>
    <col min="11536" max="11536" width="13.5703125" customWidth="1"/>
    <col min="11537" max="11537" width="7.5703125" customWidth="1"/>
    <col min="11538" max="11538" width="11.7109375" customWidth="1"/>
    <col min="11539" max="11539" width="10.5703125" customWidth="1"/>
    <col min="11540" max="11540" width="12.85546875" customWidth="1"/>
    <col min="11541" max="11541" width="13" customWidth="1"/>
    <col min="11542" max="11542" width="9" customWidth="1"/>
    <col min="11543" max="11544" width="9.5703125" customWidth="1"/>
    <col min="11545" max="11545" width="11" customWidth="1"/>
    <col min="11777" max="11777" width="6.7109375" customWidth="1"/>
    <col min="11778" max="11778" width="25.85546875" customWidth="1"/>
    <col min="11779" max="11779" width="6" customWidth="1"/>
    <col min="11780" max="11780" width="7.7109375" customWidth="1"/>
    <col min="11781" max="11781" width="12" customWidth="1"/>
    <col min="11782" max="11782" width="15.5703125" customWidth="1"/>
    <col min="11783" max="11783" width="7.28515625" customWidth="1"/>
    <col min="11784" max="11784" width="21.5703125" customWidth="1"/>
    <col min="11785" max="11785" width="7.5703125" customWidth="1"/>
    <col min="11786" max="11786" width="12.28515625" customWidth="1"/>
    <col min="11787" max="11787" width="7.5703125" customWidth="1"/>
    <col min="11788" max="11788" width="8.7109375" customWidth="1"/>
    <col min="11790" max="11790" width="11" customWidth="1"/>
    <col min="11791" max="11791" width="12.42578125" customWidth="1"/>
    <col min="11792" max="11792" width="13.5703125" customWidth="1"/>
    <col min="11793" max="11793" width="7.5703125" customWidth="1"/>
    <col min="11794" max="11794" width="11.7109375" customWidth="1"/>
    <col min="11795" max="11795" width="10.5703125" customWidth="1"/>
    <col min="11796" max="11796" width="12.85546875" customWidth="1"/>
    <col min="11797" max="11797" width="13" customWidth="1"/>
    <col min="11798" max="11798" width="9" customWidth="1"/>
    <col min="11799" max="11800" width="9.5703125" customWidth="1"/>
    <col min="11801" max="11801" width="11" customWidth="1"/>
    <col min="12033" max="12033" width="6.7109375" customWidth="1"/>
    <col min="12034" max="12034" width="25.85546875" customWidth="1"/>
    <col min="12035" max="12035" width="6" customWidth="1"/>
    <col min="12036" max="12036" width="7.7109375" customWidth="1"/>
    <col min="12037" max="12037" width="12" customWidth="1"/>
    <col min="12038" max="12038" width="15.5703125" customWidth="1"/>
    <col min="12039" max="12039" width="7.28515625" customWidth="1"/>
    <col min="12040" max="12040" width="21.5703125" customWidth="1"/>
    <col min="12041" max="12041" width="7.5703125" customWidth="1"/>
    <col min="12042" max="12042" width="12.28515625" customWidth="1"/>
    <col min="12043" max="12043" width="7.5703125" customWidth="1"/>
    <col min="12044" max="12044" width="8.7109375" customWidth="1"/>
    <col min="12046" max="12046" width="11" customWidth="1"/>
    <col min="12047" max="12047" width="12.42578125" customWidth="1"/>
    <col min="12048" max="12048" width="13.5703125" customWidth="1"/>
    <col min="12049" max="12049" width="7.5703125" customWidth="1"/>
    <col min="12050" max="12050" width="11.7109375" customWidth="1"/>
    <col min="12051" max="12051" width="10.5703125" customWidth="1"/>
    <col min="12052" max="12052" width="12.85546875" customWidth="1"/>
    <col min="12053" max="12053" width="13" customWidth="1"/>
    <col min="12054" max="12054" width="9" customWidth="1"/>
    <col min="12055" max="12056" width="9.5703125" customWidth="1"/>
    <col min="12057" max="12057" width="11" customWidth="1"/>
    <col min="12289" max="12289" width="6.7109375" customWidth="1"/>
    <col min="12290" max="12290" width="25.85546875" customWidth="1"/>
    <col min="12291" max="12291" width="6" customWidth="1"/>
    <col min="12292" max="12292" width="7.7109375" customWidth="1"/>
    <col min="12293" max="12293" width="12" customWidth="1"/>
    <col min="12294" max="12294" width="15.5703125" customWidth="1"/>
    <col min="12295" max="12295" width="7.28515625" customWidth="1"/>
    <col min="12296" max="12296" width="21.5703125" customWidth="1"/>
    <col min="12297" max="12297" width="7.5703125" customWidth="1"/>
    <col min="12298" max="12298" width="12.28515625" customWidth="1"/>
    <col min="12299" max="12299" width="7.5703125" customWidth="1"/>
    <col min="12300" max="12300" width="8.7109375" customWidth="1"/>
    <col min="12302" max="12302" width="11" customWidth="1"/>
    <col min="12303" max="12303" width="12.42578125" customWidth="1"/>
    <col min="12304" max="12304" width="13.5703125" customWidth="1"/>
    <col min="12305" max="12305" width="7.5703125" customWidth="1"/>
    <col min="12306" max="12306" width="11.7109375" customWidth="1"/>
    <col min="12307" max="12307" width="10.5703125" customWidth="1"/>
    <col min="12308" max="12308" width="12.85546875" customWidth="1"/>
    <col min="12309" max="12309" width="13" customWidth="1"/>
    <col min="12310" max="12310" width="9" customWidth="1"/>
    <col min="12311" max="12312" width="9.5703125" customWidth="1"/>
    <col min="12313" max="12313" width="11" customWidth="1"/>
    <col min="12545" max="12545" width="6.7109375" customWidth="1"/>
    <col min="12546" max="12546" width="25.85546875" customWidth="1"/>
    <col min="12547" max="12547" width="6" customWidth="1"/>
    <col min="12548" max="12548" width="7.7109375" customWidth="1"/>
    <col min="12549" max="12549" width="12" customWidth="1"/>
    <col min="12550" max="12550" width="15.5703125" customWidth="1"/>
    <col min="12551" max="12551" width="7.28515625" customWidth="1"/>
    <col min="12552" max="12552" width="21.5703125" customWidth="1"/>
    <col min="12553" max="12553" width="7.5703125" customWidth="1"/>
    <col min="12554" max="12554" width="12.28515625" customWidth="1"/>
    <col min="12555" max="12555" width="7.5703125" customWidth="1"/>
    <col min="12556" max="12556" width="8.7109375" customWidth="1"/>
    <col min="12558" max="12558" width="11" customWidth="1"/>
    <col min="12559" max="12559" width="12.42578125" customWidth="1"/>
    <col min="12560" max="12560" width="13.5703125" customWidth="1"/>
    <col min="12561" max="12561" width="7.5703125" customWidth="1"/>
    <col min="12562" max="12562" width="11.7109375" customWidth="1"/>
    <col min="12563" max="12563" width="10.5703125" customWidth="1"/>
    <col min="12564" max="12564" width="12.85546875" customWidth="1"/>
    <col min="12565" max="12565" width="13" customWidth="1"/>
    <col min="12566" max="12566" width="9" customWidth="1"/>
    <col min="12567" max="12568" width="9.5703125" customWidth="1"/>
    <col min="12569" max="12569" width="11" customWidth="1"/>
    <col min="12801" max="12801" width="6.7109375" customWidth="1"/>
    <col min="12802" max="12802" width="25.85546875" customWidth="1"/>
    <col min="12803" max="12803" width="6" customWidth="1"/>
    <col min="12804" max="12804" width="7.7109375" customWidth="1"/>
    <col min="12805" max="12805" width="12" customWidth="1"/>
    <col min="12806" max="12806" width="15.5703125" customWidth="1"/>
    <col min="12807" max="12807" width="7.28515625" customWidth="1"/>
    <col min="12808" max="12808" width="21.5703125" customWidth="1"/>
    <col min="12809" max="12809" width="7.5703125" customWidth="1"/>
    <col min="12810" max="12810" width="12.28515625" customWidth="1"/>
    <col min="12811" max="12811" width="7.5703125" customWidth="1"/>
    <col min="12812" max="12812" width="8.7109375" customWidth="1"/>
    <col min="12814" max="12814" width="11" customWidth="1"/>
    <col min="12815" max="12815" width="12.42578125" customWidth="1"/>
    <col min="12816" max="12816" width="13.5703125" customWidth="1"/>
    <col min="12817" max="12817" width="7.5703125" customWidth="1"/>
    <col min="12818" max="12818" width="11.7109375" customWidth="1"/>
    <col min="12819" max="12819" width="10.5703125" customWidth="1"/>
    <col min="12820" max="12820" width="12.85546875" customWidth="1"/>
    <col min="12821" max="12821" width="13" customWidth="1"/>
    <col min="12822" max="12822" width="9" customWidth="1"/>
    <col min="12823" max="12824" width="9.5703125" customWidth="1"/>
    <col min="12825" max="12825" width="11" customWidth="1"/>
    <col min="13057" max="13057" width="6.7109375" customWidth="1"/>
    <col min="13058" max="13058" width="25.85546875" customWidth="1"/>
    <col min="13059" max="13059" width="6" customWidth="1"/>
    <col min="13060" max="13060" width="7.7109375" customWidth="1"/>
    <col min="13061" max="13061" width="12" customWidth="1"/>
    <col min="13062" max="13062" width="15.5703125" customWidth="1"/>
    <col min="13063" max="13063" width="7.28515625" customWidth="1"/>
    <col min="13064" max="13064" width="21.5703125" customWidth="1"/>
    <col min="13065" max="13065" width="7.5703125" customWidth="1"/>
    <col min="13066" max="13066" width="12.28515625" customWidth="1"/>
    <col min="13067" max="13067" width="7.5703125" customWidth="1"/>
    <col min="13068" max="13068" width="8.7109375" customWidth="1"/>
    <col min="13070" max="13070" width="11" customWidth="1"/>
    <col min="13071" max="13071" width="12.42578125" customWidth="1"/>
    <col min="13072" max="13072" width="13.5703125" customWidth="1"/>
    <col min="13073" max="13073" width="7.5703125" customWidth="1"/>
    <col min="13074" max="13074" width="11.7109375" customWidth="1"/>
    <col min="13075" max="13075" width="10.5703125" customWidth="1"/>
    <col min="13076" max="13076" width="12.85546875" customWidth="1"/>
    <col min="13077" max="13077" width="13" customWidth="1"/>
    <col min="13078" max="13078" width="9" customWidth="1"/>
    <col min="13079" max="13080" width="9.5703125" customWidth="1"/>
    <col min="13081" max="13081" width="11" customWidth="1"/>
    <col min="13313" max="13313" width="6.7109375" customWidth="1"/>
    <col min="13314" max="13314" width="25.85546875" customWidth="1"/>
    <col min="13315" max="13315" width="6" customWidth="1"/>
    <col min="13316" max="13316" width="7.7109375" customWidth="1"/>
    <col min="13317" max="13317" width="12" customWidth="1"/>
    <col min="13318" max="13318" width="15.5703125" customWidth="1"/>
    <col min="13319" max="13319" width="7.28515625" customWidth="1"/>
    <col min="13320" max="13320" width="21.5703125" customWidth="1"/>
    <col min="13321" max="13321" width="7.5703125" customWidth="1"/>
    <col min="13322" max="13322" width="12.28515625" customWidth="1"/>
    <col min="13323" max="13323" width="7.5703125" customWidth="1"/>
    <col min="13324" max="13324" width="8.7109375" customWidth="1"/>
    <col min="13326" max="13326" width="11" customWidth="1"/>
    <col min="13327" max="13327" width="12.42578125" customWidth="1"/>
    <col min="13328" max="13328" width="13.5703125" customWidth="1"/>
    <col min="13329" max="13329" width="7.5703125" customWidth="1"/>
    <col min="13330" max="13330" width="11.7109375" customWidth="1"/>
    <col min="13331" max="13331" width="10.5703125" customWidth="1"/>
    <col min="13332" max="13332" width="12.85546875" customWidth="1"/>
    <col min="13333" max="13333" width="13" customWidth="1"/>
    <col min="13334" max="13334" width="9" customWidth="1"/>
    <col min="13335" max="13336" width="9.5703125" customWidth="1"/>
    <col min="13337" max="13337" width="11" customWidth="1"/>
    <col min="13569" max="13569" width="6.7109375" customWidth="1"/>
    <col min="13570" max="13570" width="25.85546875" customWidth="1"/>
    <col min="13571" max="13571" width="6" customWidth="1"/>
    <col min="13572" max="13572" width="7.7109375" customWidth="1"/>
    <col min="13573" max="13573" width="12" customWidth="1"/>
    <col min="13574" max="13574" width="15.5703125" customWidth="1"/>
    <col min="13575" max="13575" width="7.28515625" customWidth="1"/>
    <col min="13576" max="13576" width="21.5703125" customWidth="1"/>
    <col min="13577" max="13577" width="7.5703125" customWidth="1"/>
    <col min="13578" max="13578" width="12.28515625" customWidth="1"/>
    <col min="13579" max="13579" width="7.5703125" customWidth="1"/>
    <col min="13580" max="13580" width="8.7109375" customWidth="1"/>
    <col min="13582" max="13582" width="11" customWidth="1"/>
    <col min="13583" max="13583" width="12.42578125" customWidth="1"/>
    <col min="13584" max="13584" width="13.5703125" customWidth="1"/>
    <col min="13585" max="13585" width="7.5703125" customWidth="1"/>
    <col min="13586" max="13586" width="11.7109375" customWidth="1"/>
    <col min="13587" max="13587" width="10.5703125" customWidth="1"/>
    <col min="13588" max="13588" width="12.85546875" customWidth="1"/>
    <col min="13589" max="13589" width="13" customWidth="1"/>
    <col min="13590" max="13590" width="9" customWidth="1"/>
    <col min="13591" max="13592" width="9.5703125" customWidth="1"/>
    <col min="13593" max="13593" width="11" customWidth="1"/>
    <col min="13825" max="13825" width="6.7109375" customWidth="1"/>
    <col min="13826" max="13826" width="25.85546875" customWidth="1"/>
    <col min="13827" max="13827" width="6" customWidth="1"/>
    <col min="13828" max="13828" width="7.7109375" customWidth="1"/>
    <col min="13829" max="13829" width="12" customWidth="1"/>
    <col min="13830" max="13830" width="15.5703125" customWidth="1"/>
    <col min="13831" max="13831" width="7.28515625" customWidth="1"/>
    <col min="13832" max="13832" width="21.5703125" customWidth="1"/>
    <col min="13833" max="13833" width="7.5703125" customWidth="1"/>
    <col min="13834" max="13834" width="12.28515625" customWidth="1"/>
    <col min="13835" max="13835" width="7.5703125" customWidth="1"/>
    <col min="13836" max="13836" width="8.7109375" customWidth="1"/>
    <col min="13838" max="13838" width="11" customWidth="1"/>
    <col min="13839" max="13839" width="12.42578125" customWidth="1"/>
    <col min="13840" max="13840" width="13.5703125" customWidth="1"/>
    <col min="13841" max="13841" width="7.5703125" customWidth="1"/>
    <col min="13842" max="13842" width="11.7109375" customWidth="1"/>
    <col min="13843" max="13843" width="10.5703125" customWidth="1"/>
    <col min="13844" max="13844" width="12.85546875" customWidth="1"/>
    <col min="13845" max="13845" width="13" customWidth="1"/>
    <col min="13846" max="13846" width="9" customWidth="1"/>
    <col min="13847" max="13848" width="9.5703125" customWidth="1"/>
    <col min="13849" max="13849" width="11" customWidth="1"/>
    <col min="14081" max="14081" width="6.7109375" customWidth="1"/>
    <col min="14082" max="14082" width="25.85546875" customWidth="1"/>
    <col min="14083" max="14083" width="6" customWidth="1"/>
    <col min="14084" max="14084" width="7.7109375" customWidth="1"/>
    <col min="14085" max="14085" width="12" customWidth="1"/>
    <col min="14086" max="14086" width="15.5703125" customWidth="1"/>
    <col min="14087" max="14087" width="7.28515625" customWidth="1"/>
    <col min="14088" max="14088" width="21.5703125" customWidth="1"/>
    <col min="14089" max="14089" width="7.5703125" customWidth="1"/>
    <col min="14090" max="14090" width="12.28515625" customWidth="1"/>
    <col min="14091" max="14091" width="7.5703125" customWidth="1"/>
    <col min="14092" max="14092" width="8.7109375" customWidth="1"/>
    <col min="14094" max="14094" width="11" customWidth="1"/>
    <col min="14095" max="14095" width="12.42578125" customWidth="1"/>
    <col min="14096" max="14096" width="13.5703125" customWidth="1"/>
    <col min="14097" max="14097" width="7.5703125" customWidth="1"/>
    <col min="14098" max="14098" width="11.7109375" customWidth="1"/>
    <col min="14099" max="14099" width="10.5703125" customWidth="1"/>
    <col min="14100" max="14100" width="12.85546875" customWidth="1"/>
    <col min="14101" max="14101" width="13" customWidth="1"/>
    <col min="14102" max="14102" width="9" customWidth="1"/>
    <col min="14103" max="14104" width="9.5703125" customWidth="1"/>
    <col min="14105" max="14105" width="11" customWidth="1"/>
    <col min="14337" max="14337" width="6.7109375" customWidth="1"/>
    <col min="14338" max="14338" width="25.85546875" customWidth="1"/>
    <col min="14339" max="14339" width="6" customWidth="1"/>
    <col min="14340" max="14340" width="7.7109375" customWidth="1"/>
    <col min="14341" max="14341" width="12" customWidth="1"/>
    <col min="14342" max="14342" width="15.5703125" customWidth="1"/>
    <col min="14343" max="14343" width="7.28515625" customWidth="1"/>
    <col min="14344" max="14344" width="21.5703125" customWidth="1"/>
    <col min="14345" max="14345" width="7.5703125" customWidth="1"/>
    <col min="14346" max="14346" width="12.28515625" customWidth="1"/>
    <col min="14347" max="14347" width="7.5703125" customWidth="1"/>
    <col min="14348" max="14348" width="8.7109375" customWidth="1"/>
    <col min="14350" max="14350" width="11" customWidth="1"/>
    <col min="14351" max="14351" width="12.42578125" customWidth="1"/>
    <col min="14352" max="14352" width="13.5703125" customWidth="1"/>
    <col min="14353" max="14353" width="7.5703125" customWidth="1"/>
    <col min="14354" max="14354" width="11.7109375" customWidth="1"/>
    <col min="14355" max="14355" width="10.5703125" customWidth="1"/>
    <col min="14356" max="14356" width="12.85546875" customWidth="1"/>
    <col min="14357" max="14357" width="13" customWidth="1"/>
    <col min="14358" max="14358" width="9" customWidth="1"/>
    <col min="14359" max="14360" width="9.5703125" customWidth="1"/>
    <col min="14361" max="14361" width="11" customWidth="1"/>
    <col min="14593" max="14593" width="6.7109375" customWidth="1"/>
    <col min="14594" max="14594" width="25.85546875" customWidth="1"/>
    <col min="14595" max="14595" width="6" customWidth="1"/>
    <col min="14596" max="14596" width="7.7109375" customWidth="1"/>
    <col min="14597" max="14597" width="12" customWidth="1"/>
    <col min="14598" max="14598" width="15.5703125" customWidth="1"/>
    <col min="14599" max="14599" width="7.28515625" customWidth="1"/>
    <col min="14600" max="14600" width="21.5703125" customWidth="1"/>
    <col min="14601" max="14601" width="7.5703125" customWidth="1"/>
    <col min="14602" max="14602" width="12.28515625" customWidth="1"/>
    <col min="14603" max="14603" width="7.5703125" customWidth="1"/>
    <col min="14604" max="14604" width="8.7109375" customWidth="1"/>
    <col min="14606" max="14606" width="11" customWidth="1"/>
    <col min="14607" max="14607" width="12.42578125" customWidth="1"/>
    <col min="14608" max="14608" width="13.5703125" customWidth="1"/>
    <col min="14609" max="14609" width="7.5703125" customWidth="1"/>
    <col min="14610" max="14610" width="11.7109375" customWidth="1"/>
    <col min="14611" max="14611" width="10.5703125" customWidth="1"/>
    <col min="14612" max="14612" width="12.85546875" customWidth="1"/>
    <col min="14613" max="14613" width="13" customWidth="1"/>
    <col min="14614" max="14614" width="9" customWidth="1"/>
    <col min="14615" max="14616" width="9.5703125" customWidth="1"/>
    <col min="14617" max="14617" width="11" customWidth="1"/>
    <col min="14849" max="14849" width="6.7109375" customWidth="1"/>
    <col min="14850" max="14850" width="25.85546875" customWidth="1"/>
    <col min="14851" max="14851" width="6" customWidth="1"/>
    <col min="14852" max="14852" width="7.7109375" customWidth="1"/>
    <col min="14853" max="14853" width="12" customWidth="1"/>
    <col min="14854" max="14854" width="15.5703125" customWidth="1"/>
    <col min="14855" max="14855" width="7.28515625" customWidth="1"/>
    <col min="14856" max="14856" width="21.5703125" customWidth="1"/>
    <col min="14857" max="14857" width="7.5703125" customWidth="1"/>
    <col min="14858" max="14858" width="12.28515625" customWidth="1"/>
    <col min="14859" max="14859" width="7.5703125" customWidth="1"/>
    <col min="14860" max="14860" width="8.7109375" customWidth="1"/>
    <col min="14862" max="14862" width="11" customWidth="1"/>
    <col min="14863" max="14863" width="12.42578125" customWidth="1"/>
    <col min="14864" max="14864" width="13.5703125" customWidth="1"/>
    <col min="14865" max="14865" width="7.5703125" customWidth="1"/>
    <col min="14866" max="14866" width="11.7109375" customWidth="1"/>
    <col min="14867" max="14867" width="10.5703125" customWidth="1"/>
    <col min="14868" max="14868" width="12.85546875" customWidth="1"/>
    <col min="14869" max="14869" width="13" customWidth="1"/>
    <col min="14870" max="14870" width="9" customWidth="1"/>
    <col min="14871" max="14872" width="9.5703125" customWidth="1"/>
    <col min="14873" max="14873" width="11" customWidth="1"/>
    <col min="15105" max="15105" width="6.7109375" customWidth="1"/>
    <col min="15106" max="15106" width="25.85546875" customWidth="1"/>
    <col min="15107" max="15107" width="6" customWidth="1"/>
    <col min="15108" max="15108" width="7.7109375" customWidth="1"/>
    <col min="15109" max="15109" width="12" customWidth="1"/>
    <col min="15110" max="15110" width="15.5703125" customWidth="1"/>
    <col min="15111" max="15111" width="7.28515625" customWidth="1"/>
    <col min="15112" max="15112" width="21.5703125" customWidth="1"/>
    <col min="15113" max="15113" width="7.5703125" customWidth="1"/>
    <col min="15114" max="15114" width="12.28515625" customWidth="1"/>
    <col min="15115" max="15115" width="7.5703125" customWidth="1"/>
    <col min="15116" max="15116" width="8.7109375" customWidth="1"/>
    <col min="15118" max="15118" width="11" customWidth="1"/>
    <col min="15119" max="15119" width="12.42578125" customWidth="1"/>
    <col min="15120" max="15120" width="13.5703125" customWidth="1"/>
    <col min="15121" max="15121" width="7.5703125" customWidth="1"/>
    <col min="15122" max="15122" width="11.7109375" customWidth="1"/>
    <col min="15123" max="15123" width="10.5703125" customWidth="1"/>
    <col min="15124" max="15124" width="12.85546875" customWidth="1"/>
    <col min="15125" max="15125" width="13" customWidth="1"/>
    <col min="15126" max="15126" width="9" customWidth="1"/>
    <col min="15127" max="15128" width="9.5703125" customWidth="1"/>
    <col min="15129" max="15129" width="11" customWidth="1"/>
    <col min="15361" max="15361" width="6.7109375" customWidth="1"/>
    <col min="15362" max="15362" width="25.85546875" customWidth="1"/>
    <col min="15363" max="15363" width="6" customWidth="1"/>
    <col min="15364" max="15364" width="7.7109375" customWidth="1"/>
    <col min="15365" max="15365" width="12" customWidth="1"/>
    <col min="15366" max="15366" width="15.5703125" customWidth="1"/>
    <col min="15367" max="15367" width="7.28515625" customWidth="1"/>
    <col min="15368" max="15368" width="21.5703125" customWidth="1"/>
    <col min="15369" max="15369" width="7.5703125" customWidth="1"/>
    <col min="15370" max="15370" width="12.28515625" customWidth="1"/>
    <col min="15371" max="15371" width="7.5703125" customWidth="1"/>
    <col min="15372" max="15372" width="8.7109375" customWidth="1"/>
    <col min="15374" max="15374" width="11" customWidth="1"/>
    <col min="15375" max="15375" width="12.42578125" customWidth="1"/>
    <col min="15376" max="15376" width="13.5703125" customWidth="1"/>
    <col min="15377" max="15377" width="7.5703125" customWidth="1"/>
    <col min="15378" max="15378" width="11.7109375" customWidth="1"/>
    <col min="15379" max="15379" width="10.5703125" customWidth="1"/>
    <col min="15380" max="15380" width="12.85546875" customWidth="1"/>
    <col min="15381" max="15381" width="13" customWidth="1"/>
    <col min="15382" max="15382" width="9" customWidth="1"/>
    <col min="15383" max="15384" width="9.5703125" customWidth="1"/>
    <col min="15385" max="15385" width="11" customWidth="1"/>
    <col min="15617" max="15617" width="6.7109375" customWidth="1"/>
    <col min="15618" max="15618" width="25.85546875" customWidth="1"/>
    <col min="15619" max="15619" width="6" customWidth="1"/>
    <col min="15620" max="15620" width="7.7109375" customWidth="1"/>
    <col min="15621" max="15621" width="12" customWidth="1"/>
    <col min="15622" max="15622" width="15.5703125" customWidth="1"/>
    <col min="15623" max="15623" width="7.28515625" customWidth="1"/>
    <col min="15624" max="15624" width="21.5703125" customWidth="1"/>
    <col min="15625" max="15625" width="7.5703125" customWidth="1"/>
    <col min="15626" max="15626" width="12.28515625" customWidth="1"/>
    <col min="15627" max="15627" width="7.5703125" customWidth="1"/>
    <col min="15628" max="15628" width="8.7109375" customWidth="1"/>
    <col min="15630" max="15630" width="11" customWidth="1"/>
    <col min="15631" max="15631" width="12.42578125" customWidth="1"/>
    <col min="15632" max="15632" width="13.5703125" customWidth="1"/>
    <col min="15633" max="15633" width="7.5703125" customWidth="1"/>
    <col min="15634" max="15634" width="11.7109375" customWidth="1"/>
    <col min="15635" max="15635" width="10.5703125" customWidth="1"/>
    <col min="15636" max="15636" width="12.85546875" customWidth="1"/>
    <col min="15637" max="15637" width="13" customWidth="1"/>
    <col min="15638" max="15638" width="9" customWidth="1"/>
    <col min="15639" max="15640" width="9.5703125" customWidth="1"/>
    <col min="15641" max="15641" width="11" customWidth="1"/>
    <col min="15873" max="15873" width="6.7109375" customWidth="1"/>
    <col min="15874" max="15874" width="25.85546875" customWidth="1"/>
    <col min="15875" max="15875" width="6" customWidth="1"/>
    <col min="15876" max="15876" width="7.7109375" customWidth="1"/>
    <col min="15877" max="15877" width="12" customWidth="1"/>
    <col min="15878" max="15878" width="15.5703125" customWidth="1"/>
    <col min="15879" max="15879" width="7.28515625" customWidth="1"/>
    <col min="15880" max="15880" width="21.5703125" customWidth="1"/>
    <col min="15881" max="15881" width="7.5703125" customWidth="1"/>
    <col min="15882" max="15882" width="12.28515625" customWidth="1"/>
    <col min="15883" max="15883" width="7.5703125" customWidth="1"/>
    <col min="15884" max="15884" width="8.7109375" customWidth="1"/>
    <col min="15886" max="15886" width="11" customWidth="1"/>
    <col min="15887" max="15887" width="12.42578125" customWidth="1"/>
    <col min="15888" max="15888" width="13.5703125" customWidth="1"/>
    <col min="15889" max="15889" width="7.5703125" customWidth="1"/>
    <col min="15890" max="15890" width="11.7109375" customWidth="1"/>
    <col min="15891" max="15891" width="10.5703125" customWidth="1"/>
    <col min="15892" max="15892" width="12.85546875" customWidth="1"/>
    <col min="15893" max="15893" width="13" customWidth="1"/>
    <col min="15894" max="15894" width="9" customWidth="1"/>
    <col min="15895" max="15896" width="9.5703125" customWidth="1"/>
    <col min="15897" max="15897" width="11" customWidth="1"/>
    <col min="16129" max="16129" width="6.7109375" customWidth="1"/>
    <col min="16130" max="16130" width="25.85546875" customWidth="1"/>
    <col min="16131" max="16131" width="6" customWidth="1"/>
    <col min="16132" max="16132" width="7.7109375" customWidth="1"/>
    <col min="16133" max="16133" width="12" customWidth="1"/>
    <col min="16134" max="16134" width="15.5703125" customWidth="1"/>
    <col min="16135" max="16135" width="7.28515625" customWidth="1"/>
    <col min="16136" max="16136" width="21.5703125" customWidth="1"/>
    <col min="16137" max="16137" width="7.5703125" customWidth="1"/>
    <col min="16138" max="16138" width="12.28515625" customWidth="1"/>
    <col min="16139" max="16139" width="7.5703125" customWidth="1"/>
    <col min="16140" max="16140" width="8.7109375" customWidth="1"/>
    <col min="16142" max="16142" width="11" customWidth="1"/>
    <col min="16143" max="16143" width="12.42578125" customWidth="1"/>
    <col min="16144" max="16144" width="13.5703125" customWidth="1"/>
    <col min="16145" max="16145" width="7.5703125" customWidth="1"/>
    <col min="16146" max="16146" width="11.7109375" customWidth="1"/>
    <col min="16147" max="16147" width="10.5703125" customWidth="1"/>
    <col min="16148" max="16148" width="12.85546875" customWidth="1"/>
    <col min="16149" max="16149" width="13" customWidth="1"/>
    <col min="16150" max="16150" width="9" customWidth="1"/>
    <col min="16151" max="16152" width="9.5703125" customWidth="1"/>
    <col min="16153" max="16153" width="11" customWidth="1"/>
  </cols>
  <sheetData>
    <row r="1" spans="1:37" s="285" customFormat="1" ht="90" customHeight="1">
      <c r="T1" s="406" t="s">
        <v>480</v>
      </c>
      <c r="U1" s="406"/>
      <c r="V1" s="406"/>
      <c r="W1" s="406"/>
      <c r="X1" s="406"/>
      <c r="Y1" s="406"/>
    </row>
    <row r="2" spans="1:37" s="287" customFormat="1" ht="24" customHeight="1">
      <c r="A2" s="405" t="s">
        <v>375</v>
      </c>
      <c r="B2" s="405"/>
      <c r="C2" s="405"/>
      <c r="D2" s="405"/>
      <c r="E2" s="405"/>
      <c r="F2" s="405"/>
      <c r="G2" s="405"/>
      <c r="H2" s="405" t="s">
        <v>376</v>
      </c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291"/>
      <c r="AA2" s="291"/>
      <c r="AB2" s="291"/>
      <c r="AC2" s="291"/>
      <c r="AD2" s="291"/>
      <c r="AE2" s="291"/>
      <c r="AF2" s="340"/>
    </row>
    <row r="3" spans="1:37" s="285" customFormat="1" ht="39.75" customHeight="1">
      <c r="A3" s="402" t="s">
        <v>369</v>
      </c>
      <c r="B3" s="402"/>
      <c r="C3" s="402" t="s">
        <v>370</v>
      </c>
      <c r="D3" s="402"/>
      <c r="E3" s="402"/>
      <c r="F3" s="402"/>
      <c r="G3" s="402"/>
      <c r="H3" s="455" t="s">
        <v>376</v>
      </c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341"/>
      <c r="AA3" s="341"/>
      <c r="AB3" s="341"/>
      <c r="AC3" s="341"/>
      <c r="AD3" s="341"/>
      <c r="AE3" s="341"/>
      <c r="AF3" s="342"/>
    </row>
    <row r="4" spans="1:37" s="285" customFormat="1" ht="21.75" customHeight="1">
      <c r="A4" s="402"/>
      <c r="B4" s="402"/>
      <c r="C4" s="402" t="s">
        <v>372</v>
      </c>
      <c r="D4" s="402"/>
      <c r="E4" s="402"/>
      <c r="F4" s="402"/>
      <c r="G4" s="402"/>
      <c r="H4" s="403" t="s">
        <v>390</v>
      </c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288"/>
      <c r="AA4" s="288"/>
      <c r="AB4" s="288"/>
      <c r="AC4" s="288"/>
      <c r="AD4" s="288"/>
      <c r="AE4" s="288"/>
      <c r="AF4" s="288"/>
    </row>
    <row r="5" spans="1:37" s="285" customFormat="1" ht="26.25" customHeight="1">
      <c r="A5" s="402"/>
      <c r="B5" s="402"/>
      <c r="C5" s="402"/>
      <c r="D5" s="402"/>
      <c r="E5" s="402"/>
      <c r="F5" s="402"/>
      <c r="G5" s="402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288"/>
      <c r="AA5" s="288"/>
      <c r="AB5" s="288"/>
      <c r="AC5" s="288"/>
      <c r="AD5" s="288"/>
      <c r="AE5" s="288"/>
      <c r="AF5" s="288"/>
    </row>
    <row r="6" spans="1:37" s="285" customFormat="1" ht="27" customHeight="1">
      <c r="A6" s="453" t="s">
        <v>384</v>
      </c>
      <c r="B6" s="453"/>
      <c r="C6" s="420" t="s">
        <v>6</v>
      </c>
      <c r="D6" s="420"/>
      <c r="E6" s="420"/>
      <c r="F6" s="420"/>
      <c r="G6" s="420"/>
      <c r="R6" s="454"/>
      <c r="S6" s="454"/>
      <c r="T6" s="454"/>
      <c r="U6" s="454"/>
      <c r="V6" s="454"/>
      <c r="W6" s="454"/>
      <c r="X6" s="289"/>
      <c r="Y6" s="289"/>
    </row>
    <row r="7" spans="1:37">
      <c r="C7" s="563"/>
      <c r="D7" s="563"/>
      <c r="E7" s="563"/>
      <c r="F7" s="563"/>
      <c r="G7" s="563"/>
      <c r="H7" s="42"/>
    </row>
    <row r="8" spans="1:37" ht="62.25" customHeight="1">
      <c r="A8" s="494" t="s">
        <v>9</v>
      </c>
      <c r="B8" s="495" t="s">
        <v>13</v>
      </c>
      <c r="C8" s="497" t="s">
        <v>20</v>
      </c>
      <c r="D8" s="497" t="s">
        <v>0</v>
      </c>
      <c r="E8" s="590" t="s">
        <v>14</v>
      </c>
      <c r="F8" s="591"/>
      <c r="G8" s="592" t="s">
        <v>98</v>
      </c>
      <c r="H8" s="594" t="s">
        <v>77</v>
      </c>
      <c r="I8" s="590" t="s">
        <v>18</v>
      </c>
      <c r="J8" s="591"/>
      <c r="K8" s="497" t="s">
        <v>15</v>
      </c>
      <c r="L8" s="497" t="s">
        <v>19</v>
      </c>
      <c r="M8" s="497" t="s">
        <v>16</v>
      </c>
      <c r="N8" s="497" t="s">
        <v>71</v>
      </c>
      <c r="O8" s="596" t="s">
        <v>72</v>
      </c>
      <c r="P8" s="597"/>
      <c r="Q8" s="598"/>
      <c r="R8" s="504" t="s">
        <v>73</v>
      </c>
      <c r="S8" s="504" t="s">
        <v>87</v>
      </c>
      <c r="T8" s="504" t="s">
        <v>24</v>
      </c>
      <c r="U8" s="596" t="s">
        <v>25</v>
      </c>
      <c r="V8" s="597"/>
      <c r="W8" s="597"/>
      <c r="X8" s="598"/>
      <c r="Y8" s="500" t="s">
        <v>48</v>
      </c>
      <c r="AA8" s="43">
        <f>T13-AA9</f>
        <v>-2.9339999999962174E-3</v>
      </c>
      <c r="AI8" t="e">
        <f>[1]Минп!AH8</f>
        <v>#REF!</v>
      </c>
      <c r="AJ8" t="e">
        <f>[1]Минп!AI8</f>
        <v>#REF!</v>
      </c>
      <c r="AK8" t="e">
        <f>[1]Минп!AJ8</f>
        <v>#REF!</v>
      </c>
    </row>
    <row r="9" spans="1:37" ht="165" customHeight="1">
      <c r="A9" s="494"/>
      <c r="B9" s="496"/>
      <c r="C9" s="498"/>
      <c r="D9" s="498"/>
      <c r="E9" s="44" t="s">
        <v>2</v>
      </c>
      <c r="F9" s="44" t="s">
        <v>3</v>
      </c>
      <c r="G9" s="593"/>
      <c r="H9" s="595"/>
      <c r="I9" s="45" t="s">
        <v>4</v>
      </c>
      <c r="J9" s="45" t="s">
        <v>5</v>
      </c>
      <c r="K9" s="498"/>
      <c r="L9" s="498"/>
      <c r="M9" s="498"/>
      <c r="N9" s="498"/>
      <c r="O9" s="46" t="s">
        <v>97</v>
      </c>
      <c r="P9" s="46" t="str">
        <f>[1]Минп!P9</f>
        <v xml:space="preserve">надбавка за интенсивность  интенсивность </v>
      </c>
      <c r="Q9" s="46" t="s">
        <v>95</v>
      </c>
      <c r="R9" s="505"/>
      <c r="S9" s="505"/>
      <c r="T9" s="505"/>
      <c r="U9" s="46" t="s">
        <v>26</v>
      </c>
      <c r="V9" s="46" t="s">
        <v>32</v>
      </c>
      <c r="W9" s="46" t="s">
        <v>27</v>
      </c>
      <c r="X9" s="46" t="s">
        <v>28</v>
      </c>
      <c r="Y9" s="501"/>
      <c r="AA9" s="43">
        <f>AA10+AB10</f>
        <v>83.219933999999995</v>
      </c>
      <c r="AI9">
        <v>2014</v>
      </c>
      <c r="AJ9">
        <v>2015</v>
      </c>
      <c r="AK9">
        <v>2016</v>
      </c>
    </row>
    <row r="10" spans="1:37" ht="28.5" customHeight="1">
      <c r="A10" s="514">
        <v>1</v>
      </c>
      <c r="B10" s="599" t="s">
        <v>99</v>
      </c>
      <c r="C10" s="529" t="s">
        <v>6</v>
      </c>
      <c r="D10" s="529">
        <v>2</v>
      </c>
      <c r="E10" s="529" t="s">
        <v>93</v>
      </c>
      <c r="F10" s="529" t="s">
        <v>84</v>
      </c>
      <c r="G10" s="529">
        <v>20.100000000000001</v>
      </c>
      <c r="H10" s="529" t="s">
        <v>79</v>
      </c>
      <c r="I10" s="529">
        <f>ROUND(D10/G10,2)</f>
        <v>0.1</v>
      </c>
      <c r="J10" s="529">
        <f>I10</f>
        <v>0.1</v>
      </c>
      <c r="K10" s="529">
        <v>4</v>
      </c>
      <c r="L10" s="572">
        <v>4440</v>
      </c>
      <c r="M10" s="529">
        <f>ROUND(L10/164.25*8,2)</f>
        <v>216.26</v>
      </c>
      <c r="N10" s="529">
        <f>ROUND(M10*I10,2)</f>
        <v>21.63</v>
      </c>
      <c r="O10" s="529">
        <f>N10*0.9</f>
        <v>19.466999999999999</v>
      </c>
      <c r="P10" s="529">
        <f>ROUND(N10*0.975,2)</f>
        <v>21.09</v>
      </c>
      <c r="Q10" s="529">
        <f>ROUND(N10*0.08,2)</f>
        <v>1.73</v>
      </c>
      <c r="R10" s="523">
        <f>SUM(N10:Q10)</f>
        <v>63.916999999999994</v>
      </c>
      <c r="S10" s="532">
        <f>ROUND(R10*0.302,2)</f>
        <v>19.3</v>
      </c>
      <c r="T10" s="523">
        <f>R10+S10</f>
        <v>83.216999999999999</v>
      </c>
      <c r="U10" s="187" t="s">
        <v>29</v>
      </c>
      <c r="V10" s="188">
        <f>'свод Обл'!D46</f>
        <v>34.4</v>
      </c>
      <c r="W10" s="188">
        <v>8.01</v>
      </c>
      <c r="X10" s="188">
        <f>ROUND(V10*W10,2)</f>
        <v>275.54000000000002</v>
      </c>
      <c r="Y10" s="523">
        <f>T10+X10+X11+X12</f>
        <v>421.87700000000001</v>
      </c>
      <c r="Z10">
        <v>211</v>
      </c>
      <c r="AA10" s="43">
        <f>R13</f>
        <v>63.916999999999994</v>
      </c>
      <c r="AB10">
        <f>(AA10*AF11%)</f>
        <v>19.302933999999997</v>
      </c>
      <c r="AE10" s="43">
        <f>T13</f>
        <v>83.216999999999999</v>
      </c>
      <c r="AF10">
        <v>100</v>
      </c>
      <c r="AI10">
        <f>AA10*105.7%</f>
        <v>67.560268999999991</v>
      </c>
      <c r="AJ10">
        <f>AI10*105.3%</f>
        <v>71.140963256999981</v>
      </c>
      <c r="AK10">
        <f>AJ10*105.3%</f>
        <v>74.911434309620972</v>
      </c>
    </row>
    <row r="11" spans="1:37" ht="28.5" customHeight="1">
      <c r="A11" s="515"/>
      <c r="B11" s="600"/>
      <c r="C11" s="530"/>
      <c r="D11" s="530"/>
      <c r="E11" s="530"/>
      <c r="F11" s="530"/>
      <c r="G11" s="530"/>
      <c r="H11" s="530"/>
      <c r="I11" s="530"/>
      <c r="J11" s="530"/>
      <c r="K11" s="530"/>
      <c r="L11" s="573"/>
      <c r="M11" s="530"/>
      <c r="N11" s="530"/>
      <c r="O11" s="530"/>
      <c r="P11" s="530"/>
      <c r="Q11" s="530"/>
      <c r="R11" s="524"/>
      <c r="S11" s="533"/>
      <c r="T11" s="524"/>
      <c r="U11" s="187" t="s">
        <v>92</v>
      </c>
      <c r="V11" s="188">
        <v>298</v>
      </c>
      <c r="W11" s="188">
        <v>10</v>
      </c>
      <c r="X11" s="185">
        <f>(V11*W11)/100</f>
        <v>29.8</v>
      </c>
      <c r="Y11" s="524"/>
      <c r="Z11">
        <v>213</v>
      </c>
      <c r="AA11" s="43">
        <f>S13</f>
        <v>19.3</v>
      </c>
      <c r="AE11" s="43">
        <f>(AE10*AF11)/AF10</f>
        <v>25.131533999999998</v>
      </c>
      <c r="AF11">
        <v>30.2</v>
      </c>
      <c r="AI11">
        <f>AA11*105.7%</f>
        <v>20.400099999999998</v>
      </c>
      <c r="AJ11">
        <f>AI11*105.3%</f>
        <v>21.481305299999995</v>
      </c>
      <c r="AK11">
        <f>AJ11*105.3%</f>
        <v>22.619814480899993</v>
      </c>
    </row>
    <row r="12" spans="1:37" ht="93" customHeight="1">
      <c r="A12" s="516"/>
      <c r="B12" s="601"/>
      <c r="C12" s="531"/>
      <c r="D12" s="531"/>
      <c r="E12" s="531"/>
      <c r="F12" s="531"/>
      <c r="G12" s="531"/>
      <c r="H12" s="531"/>
      <c r="I12" s="531"/>
      <c r="J12" s="531"/>
      <c r="K12" s="531"/>
      <c r="L12" s="573"/>
      <c r="M12" s="531"/>
      <c r="N12" s="531"/>
      <c r="O12" s="531"/>
      <c r="P12" s="531"/>
      <c r="Q12" s="531"/>
      <c r="R12" s="525"/>
      <c r="S12" s="534"/>
      <c r="T12" s="525"/>
      <c r="U12" s="187" t="s">
        <v>30</v>
      </c>
      <c r="V12" s="197">
        <f>'свод Обл'!D47</f>
        <v>80</v>
      </c>
      <c r="W12" s="188">
        <f>W10*0.052</f>
        <v>0.41651999999999995</v>
      </c>
      <c r="X12" s="188">
        <f>ROUND(V12*W12,2)</f>
        <v>33.32</v>
      </c>
      <c r="Y12" s="525"/>
      <c r="AA12" s="43"/>
      <c r="AE12" s="43">
        <f>(AA10*100)/AE10</f>
        <v>76.807623442325479</v>
      </c>
    </row>
    <row r="13" spans="1:37" ht="22.5" customHeight="1">
      <c r="A13" s="47"/>
      <c r="B13" s="502" t="s">
        <v>8</v>
      </c>
      <c r="C13" s="503"/>
      <c r="D13" s="48"/>
      <c r="E13" s="48"/>
      <c r="F13" s="48"/>
      <c r="G13" s="48"/>
      <c r="H13" s="48"/>
      <c r="I13" s="49">
        <f>SUM(I10:I12)</f>
        <v>0.1</v>
      </c>
      <c r="J13" s="49">
        <f>SUM(J10:J12)</f>
        <v>0.1</v>
      </c>
      <c r="K13" s="49"/>
      <c r="L13" s="49"/>
      <c r="M13" s="49"/>
      <c r="N13" s="49">
        <f t="shared" ref="N13:T13" si="0">SUM(N10:N12)</f>
        <v>21.63</v>
      </c>
      <c r="O13" s="50">
        <f t="shared" si="0"/>
        <v>19.466999999999999</v>
      </c>
      <c r="P13" s="49">
        <f t="shared" si="0"/>
        <v>21.09</v>
      </c>
      <c r="Q13" s="49">
        <f t="shared" si="0"/>
        <v>1.73</v>
      </c>
      <c r="R13" s="50">
        <f t="shared" si="0"/>
        <v>63.916999999999994</v>
      </c>
      <c r="S13" s="49">
        <f t="shared" si="0"/>
        <v>19.3</v>
      </c>
      <c r="T13" s="50">
        <f t="shared" si="0"/>
        <v>83.216999999999999</v>
      </c>
      <c r="U13" s="49"/>
      <c r="V13" s="49"/>
      <c r="W13" s="49"/>
      <c r="X13" s="50">
        <f>SUM(X10:X12)</f>
        <v>338.66</v>
      </c>
      <c r="Y13" s="50">
        <f>SUM(Y10:Y12)</f>
        <v>421.87700000000001</v>
      </c>
      <c r="Z13">
        <v>340</v>
      </c>
      <c r="AA13" s="43">
        <f>X13</f>
        <v>338.66</v>
      </c>
      <c r="AE13" s="43">
        <f>AF11+AE12</f>
        <v>107.00762344232548</v>
      </c>
      <c r="AI13">
        <f>AA13*105.7%</f>
        <v>357.96361999999999</v>
      </c>
      <c r="AJ13">
        <f>AI13*105.3%</f>
        <v>376.93569185999996</v>
      </c>
      <c r="AK13">
        <f>AJ13*105.3%</f>
        <v>396.91328352857994</v>
      </c>
    </row>
    <row r="14" spans="1:37" ht="19.5" customHeight="1">
      <c r="AA14" s="43">
        <f>AA10+AA11+AA13</f>
        <v>421.87700000000001</v>
      </c>
      <c r="AI14">
        <f>AI13+AI11+AI10</f>
        <v>445.92398900000001</v>
      </c>
      <c r="AJ14">
        <f>AJ13+AJ11+AJ10</f>
        <v>469.55796041699989</v>
      </c>
      <c r="AK14">
        <f>AK13+AK11+AK10</f>
        <v>494.44453231910092</v>
      </c>
    </row>
    <row r="15" spans="1:37" ht="88.5" customHeight="1">
      <c r="A15" s="602" t="s">
        <v>100</v>
      </c>
      <c r="B15" s="602"/>
      <c r="C15" s="602"/>
      <c r="D15" s="602"/>
      <c r="E15" s="602"/>
      <c r="F15" s="602"/>
      <c r="G15" s="602"/>
      <c r="H15" s="602"/>
      <c r="I15" s="602"/>
      <c r="J15" s="602"/>
      <c r="K15" s="602"/>
      <c r="L15" s="602"/>
      <c r="M15" s="602"/>
      <c r="N15" s="602"/>
      <c r="O15" s="602"/>
      <c r="P15" s="602"/>
      <c r="Q15" s="602"/>
      <c r="R15" s="602"/>
      <c r="S15" s="602"/>
      <c r="T15" s="602"/>
      <c r="U15" s="602"/>
      <c r="V15" s="602"/>
      <c r="W15" s="602"/>
      <c r="X15" s="602"/>
      <c r="Y15" s="602"/>
      <c r="Z15" s="51"/>
      <c r="AA15" s="43"/>
    </row>
  </sheetData>
  <mergeCells count="53">
    <mergeCell ref="S10:S12"/>
    <mergeCell ref="T10:T12"/>
    <mergeCell ref="Y10:Y12"/>
    <mergeCell ref="B13:C13"/>
    <mergeCell ref="A15:Y15"/>
    <mergeCell ref="M10:M12"/>
    <mergeCell ref="N10:N12"/>
    <mergeCell ref="O10:O12"/>
    <mergeCell ref="P10:P12"/>
    <mergeCell ref="Q10:Q12"/>
    <mergeCell ref="R10:R12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Y8:Y9"/>
    <mergeCell ref="H8:H9"/>
    <mergeCell ref="I8:J8"/>
    <mergeCell ref="K8:K9"/>
    <mergeCell ref="L8:L9"/>
    <mergeCell ref="M8:M9"/>
    <mergeCell ref="N8:N9"/>
    <mergeCell ref="O8:Q8"/>
    <mergeCell ref="R8:R9"/>
    <mergeCell ref="S8:S9"/>
    <mergeCell ref="T8:T9"/>
    <mergeCell ref="U8:X8"/>
    <mergeCell ref="C7:G7"/>
    <mergeCell ref="A8:A9"/>
    <mergeCell ref="B8:B9"/>
    <mergeCell ref="C8:C9"/>
    <mergeCell ref="D8:D9"/>
    <mergeCell ref="E8:F8"/>
    <mergeCell ref="G8:G9"/>
    <mergeCell ref="A6:B6"/>
    <mergeCell ref="C6:G6"/>
    <mergeCell ref="R6:W6"/>
    <mergeCell ref="T1:Y1"/>
    <mergeCell ref="A2:G2"/>
    <mergeCell ref="H2:Y2"/>
    <mergeCell ref="A3:B5"/>
    <mergeCell ref="C3:G3"/>
    <mergeCell ref="H3:Y3"/>
    <mergeCell ref="C4:G5"/>
    <mergeCell ref="H4:Y5"/>
  </mergeCells>
  <pageMargins left="0.27559055118110237" right="0.35433070866141736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C2058"/>
  <sheetViews>
    <sheetView showGridLines="0" showZeros="0" view="pageBreakPreview" zoomScale="96" zoomScaleNormal="92" zoomScaleSheetLayoutView="96" workbookViewId="0">
      <selection activeCell="G4" sqref="G4"/>
    </sheetView>
  </sheetViews>
  <sheetFormatPr defaultColWidth="9.140625" defaultRowHeight="11.25" outlineLevelCol="1"/>
  <cols>
    <col min="1" max="1" width="4.7109375" style="659" customWidth="1"/>
    <col min="2" max="2" width="10.140625" style="663" customWidth="1"/>
    <col min="3" max="3" width="28.85546875" style="659" customWidth="1"/>
    <col min="4" max="4" width="6.5703125" style="680" customWidth="1"/>
    <col min="5" max="5" width="7.7109375" style="680" customWidth="1"/>
    <col min="6" max="6" width="8.140625" style="680" customWidth="1"/>
    <col min="7" max="7" width="9" style="680" customWidth="1"/>
    <col min="8" max="8" width="7" style="680" customWidth="1"/>
    <col min="9" max="10" width="7.5703125" style="680" customWidth="1"/>
    <col min="11" max="11" width="7.85546875" style="680" customWidth="1"/>
    <col min="12" max="13" width="11.5703125" style="659" hidden="1" customWidth="1" outlineLevel="1"/>
    <col min="14" max="15" width="13.28515625" style="659" hidden="1" customWidth="1" outlineLevel="1"/>
    <col min="16" max="16" width="13.28515625" style="662" hidden="1" customWidth="1" outlineLevel="1"/>
    <col min="17" max="17" width="12.5703125" style="659" hidden="1" customWidth="1" outlineLevel="1"/>
    <col min="18" max="20" width="9.140625" style="659" hidden="1" customWidth="1" outlineLevel="1"/>
    <col min="21" max="27" width="12.7109375" style="659" hidden="1" customWidth="1" outlineLevel="1"/>
    <col min="28" max="28" width="9.140625" style="659" collapsed="1"/>
    <col min="29" max="16384" width="9.140625" style="659"/>
  </cols>
  <sheetData>
    <row r="1" spans="1:27" ht="38.25" customHeight="1">
      <c r="A1" s="326"/>
      <c r="B1" s="327"/>
      <c r="C1" s="326"/>
      <c r="D1" s="328"/>
      <c r="E1" s="328"/>
      <c r="F1" s="329"/>
      <c r="G1" s="355" t="s">
        <v>474</v>
      </c>
      <c r="H1" s="355"/>
      <c r="I1" s="355"/>
      <c r="J1" s="355"/>
      <c r="K1" s="355"/>
    </row>
    <row r="2" spans="1:27" ht="15.75">
      <c r="A2" s="330"/>
      <c r="B2" s="331"/>
      <c r="C2" s="330"/>
      <c r="D2" s="332"/>
      <c r="E2" s="332"/>
      <c r="F2" s="333"/>
      <c r="G2" s="355"/>
      <c r="H2" s="355"/>
      <c r="I2" s="355"/>
      <c r="J2" s="355"/>
      <c r="K2" s="355"/>
      <c r="O2" s="664"/>
    </row>
    <row r="3" spans="1:27" ht="15" customHeight="1">
      <c r="A3" s="333"/>
      <c r="B3" s="334"/>
      <c r="C3" s="332"/>
      <c r="D3" s="335"/>
      <c r="E3" s="332"/>
      <c r="F3" s="333"/>
      <c r="G3" s="355"/>
      <c r="H3" s="355"/>
      <c r="I3" s="355"/>
      <c r="J3" s="355"/>
      <c r="K3" s="355"/>
      <c r="L3" s="665"/>
      <c r="M3" s="665"/>
      <c r="N3" s="665"/>
      <c r="O3" s="666"/>
    </row>
    <row r="4" spans="1:27" ht="28.15" customHeight="1">
      <c r="A4" s="333"/>
      <c r="B4" s="334"/>
      <c r="C4" s="332"/>
      <c r="D4" s="335"/>
      <c r="E4" s="332"/>
      <c r="F4" s="333"/>
      <c r="G4" s="344"/>
      <c r="H4" s="344"/>
      <c r="I4" s="344"/>
      <c r="J4" s="344"/>
      <c r="K4" s="344"/>
      <c r="O4" s="664"/>
    </row>
    <row r="5" spans="1:27" ht="61.5" customHeight="1">
      <c r="A5" s="356" t="s">
        <v>378</v>
      </c>
      <c r="B5" s="357"/>
      <c r="C5" s="358"/>
      <c r="D5" s="356" t="s">
        <v>376</v>
      </c>
      <c r="E5" s="357"/>
      <c r="F5" s="357"/>
      <c r="G5" s="357"/>
      <c r="H5" s="357"/>
      <c r="I5" s="357"/>
      <c r="J5" s="357"/>
      <c r="K5" s="358"/>
      <c r="O5" s="664"/>
    </row>
    <row r="6" spans="1:27" ht="47.25" customHeight="1">
      <c r="A6" s="359" t="s">
        <v>369</v>
      </c>
      <c r="B6" s="360"/>
      <c r="C6" s="361"/>
      <c r="D6" s="365" t="s">
        <v>370</v>
      </c>
      <c r="E6" s="365"/>
      <c r="F6" s="365"/>
      <c r="G6" s="366" t="s">
        <v>376</v>
      </c>
      <c r="H6" s="366"/>
      <c r="I6" s="366"/>
      <c r="J6" s="366"/>
      <c r="K6" s="366"/>
      <c r="O6" s="664"/>
    </row>
    <row r="7" spans="1:27" s="671" customFormat="1" ht="54" customHeight="1">
      <c r="A7" s="362"/>
      <c r="B7" s="363"/>
      <c r="C7" s="364"/>
      <c r="D7" s="367" t="s">
        <v>372</v>
      </c>
      <c r="E7" s="368"/>
      <c r="F7" s="369"/>
      <c r="G7" s="366" t="s">
        <v>471</v>
      </c>
      <c r="H7" s="366"/>
      <c r="I7" s="366"/>
      <c r="J7" s="366"/>
      <c r="K7" s="366"/>
      <c r="L7" s="670"/>
      <c r="M7" s="670"/>
      <c r="N7" s="670"/>
      <c r="O7" s="669"/>
      <c r="P7" s="669"/>
      <c r="Q7" s="670"/>
      <c r="R7" s="670"/>
      <c r="S7" s="670"/>
      <c r="T7" s="670"/>
      <c r="U7" s="670"/>
      <c r="V7" s="670"/>
      <c r="W7" s="670"/>
      <c r="X7" s="670"/>
      <c r="Y7" s="670"/>
      <c r="Z7" s="670"/>
      <c r="AA7" s="670"/>
    </row>
    <row r="8" spans="1:27" ht="15" customHeight="1">
      <c r="A8" s="672"/>
      <c r="B8" s="668" t="s">
        <v>191</v>
      </c>
      <c r="C8" s="673" t="s">
        <v>192</v>
      </c>
      <c r="D8" s="667"/>
      <c r="E8" s="667"/>
      <c r="F8" s="674"/>
      <c r="G8" s="674"/>
      <c r="H8" s="674"/>
      <c r="I8" s="674"/>
      <c r="J8" s="674"/>
      <c r="K8" s="665"/>
      <c r="L8" s="672"/>
      <c r="M8" s="672"/>
      <c r="N8" s="672"/>
      <c r="O8" s="672"/>
      <c r="P8" s="672"/>
      <c r="Q8" s="672"/>
      <c r="R8" s="672"/>
    </row>
    <row r="9" spans="1:27" s="677" customFormat="1" ht="14.45" customHeight="1">
      <c r="A9" s="675"/>
      <c r="B9" s="675"/>
      <c r="C9" s="675"/>
      <c r="D9" s="675"/>
      <c r="E9" s="675"/>
      <c r="F9" s="675"/>
      <c r="G9" s="675"/>
      <c r="H9" s="675"/>
      <c r="I9" s="675"/>
      <c r="J9" s="675"/>
      <c r="K9" s="675"/>
      <c r="L9" s="676"/>
      <c r="M9" s="676"/>
      <c r="N9" s="676"/>
      <c r="O9" s="676"/>
      <c r="P9" s="676"/>
      <c r="Q9" s="676"/>
      <c r="R9" s="676"/>
    </row>
    <row r="10" spans="1:27">
      <c r="A10" s="678" t="s">
        <v>193</v>
      </c>
      <c r="B10" s="666"/>
      <c r="C10" s="672"/>
      <c r="D10" s="665"/>
      <c r="E10" s="661"/>
      <c r="F10" s="679" t="s">
        <v>194</v>
      </c>
      <c r="H10" s="665" t="s">
        <v>195</v>
      </c>
      <c r="I10" s="665"/>
      <c r="J10" s="678" t="s">
        <v>439</v>
      </c>
      <c r="K10" s="665"/>
      <c r="L10" s="681"/>
      <c r="M10" s="681"/>
      <c r="N10" s="681"/>
      <c r="O10" s="681"/>
      <c r="P10" s="681"/>
      <c r="Q10" s="672"/>
      <c r="R10" s="672"/>
    </row>
    <row r="11" spans="1:27" ht="6" customHeight="1" thickBot="1">
      <c r="B11" s="660"/>
      <c r="D11" s="661"/>
      <c r="E11" s="661"/>
      <c r="F11" s="661"/>
      <c r="G11" s="661"/>
      <c r="H11" s="661"/>
      <c r="I11" s="661"/>
      <c r="J11" s="661"/>
      <c r="K11" s="661"/>
      <c r="P11" s="659"/>
      <c r="Q11" s="682"/>
      <c r="R11" s="682"/>
      <c r="S11" s="682"/>
      <c r="T11" s="682"/>
      <c r="U11" s="682"/>
      <c r="V11" s="682"/>
      <c r="W11" s="682"/>
      <c r="X11" s="682"/>
      <c r="Y11" s="682"/>
      <c r="Z11" s="682"/>
      <c r="AA11" s="682"/>
    </row>
    <row r="12" spans="1:27" s="691" customFormat="1" ht="25.5" customHeight="1" thickTop="1">
      <c r="A12" s="683"/>
      <c r="B12" s="683"/>
      <c r="C12" s="684"/>
      <c r="D12" s="683"/>
      <c r="E12" s="727" t="s">
        <v>32</v>
      </c>
      <c r="F12" s="728"/>
      <c r="G12" s="727" t="s">
        <v>197</v>
      </c>
      <c r="H12" s="729"/>
      <c r="I12" s="728"/>
      <c r="J12" s="685" t="s">
        <v>198</v>
      </c>
      <c r="K12" s="686"/>
      <c r="L12" s="688" t="s">
        <v>197</v>
      </c>
      <c r="M12" s="688"/>
      <c r="N12" s="689" t="s">
        <v>199</v>
      </c>
      <c r="O12" s="689"/>
      <c r="P12" s="690"/>
      <c r="Q12" s="688" t="s">
        <v>200</v>
      </c>
      <c r="R12" s="688"/>
      <c r="S12" s="688"/>
      <c r="T12" s="688"/>
      <c r="U12" s="689" t="s">
        <v>199</v>
      </c>
      <c r="V12" s="689"/>
      <c r="W12" s="683" t="s">
        <v>201</v>
      </c>
      <c r="X12" s="683" t="s">
        <v>202</v>
      </c>
      <c r="Y12" s="688" t="s">
        <v>32</v>
      </c>
      <c r="Z12" s="689"/>
      <c r="AA12" s="689"/>
    </row>
    <row r="13" spans="1:27" s="691" customFormat="1" ht="36.75" thickBot="1">
      <c r="A13" s="697" t="s">
        <v>203</v>
      </c>
      <c r="B13" s="697" t="s">
        <v>204</v>
      </c>
      <c r="C13" s="730" t="s">
        <v>205</v>
      </c>
      <c r="D13" s="697" t="s">
        <v>206</v>
      </c>
      <c r="E13" s="692" t="s">
        <v>41</v>
      </c>
      <c r="F13" s="700" t="s">
        <v>207</v>
      </c>
      <c r="G13" s="731" t="s">
        <v>41</v>
      </c>
      <c r="H13" s="731" t="s">
        <v>208</v>
      </c>
      <c r="I13" s="700" t="s">
        <v>207</v>
      </c>
      <c r="J13" s="732" t="s">
        <v>209</v>
      </c>
      <c r="K13" s="733"/>
      <c r="L13" s="697"/>
      <c r="M13" s="697"/>
      <c r="N13" s="698"/>
      <c r="O13" s="699"/>
      <c r="P13" s="699"/>
      <c r="Q13" s="700"/>
      <c r="S13" s="697"/>
      <c r="T13" s="697"/>
      <c r="U13" s="701"/>
      <c r="V13" s="702"/>
      <c r="W13" s="703" t="s">
        <v>210</v>
      </c>
      <c r="X13" s="703" t="s">
        <v>211</v>
      </c>
      <c r="Y13" s="703" t="s">
        <v>212</v>
      </c>
      <c r="Z13" s="704" t="s">
        <v>213</v>
      </c>
      <c r="AA13" s="704" t="s">
        <v>214</v>
      </c>
    </row>
    <row r="14" spans="1:27" s="707" customFormat="1" ht="35.1" customHeight="1" thickTop="1" thickBot="1">
      <c r="A14" s="703"/>
      <c r="B14" s="703"/>
      <c r="C14" s="734"/>
      <c r="D14" s="703"/>
      <c r="E14" s="704" t="s">
        <v>208</v>
      </c>
      <c r="F14" s="704" t="s">
        <v>215</v>
      </c>
      <c r="G14" s="735"/>
      <c r="H14" s="735"/>
      <c r="I14" s="704" t="s">
        <v>215</v>
      </c>
      <c r="J14" s="704" t="s">
        <v>216</v>
      </c>
      <c r="K14" s="704" t="s">
        <v>41</v>
      </c>
      <c r="L14" s="700" t="s">
        <v>217</v>
      </c>
      <c r="M14" s="704" t="s">
        <v>218</v>
      </c>
      <c r="N14" s="706" t="s">
        <v>219</v>
      </c>
      <c r="O14" s="704" t="s">
        <v>220</v>
      </c>
      <c r="P14" s="704"/>
      <c r="Q14" s="697" t="s">
        <v>41</v>
      </c>
      <c r="R14" s="697" t="s">
        <v>221</v>
      </c>
      <c r="S14" s="697" t="s">
        <v>217</v>
      </c>
      <c r="T14" s="703" t="s">
        <v>218</v>
      </c>
      <c r="U14" s="706" t="s">
        <v>219</v>
      </c>
      <c r="V14" s="703" t="s">
        <v>220</v>
      </c>
      <c r="W14" s="697"/>
      <c r="X14" s="697"/>
      <c r="Y14" s="697"/>
      <c r="Z14" s="697"/>
      <c r="AA14" s="697"/>
    </row>
    <row r="15" spans="1:27" s="711" customFormat="1" thickTop="1" thickBot="1">
      <c r="A15" s="736">
        <v>1</v>
      </c>
      <c r="B15" s="736">
        <v>2</v>
      </c>
      <c r="C15" s="737">
        <v>3</v>
      </c>
      <c r="D15" s="736">
        <v>4</v>
      </c>
      <c r="E15" s="736">
        <v>5</v>
      </c>
      <c r="F15" s="736">
        <v>6</v>
      </c>
      <c r="G15" s="736">
        <v>7</v>
      </c>
      <c r="H15" s="736">
        <v>8</v>
      </c>
      <c r="I15" s="736">
        <v>9</v>
      </c>
      <c r="J15" s="736">
        <v>10</v>
      </c>
      <c r="K15" s="736">
        <v>11</v>
      </c>
      <c r="L15" s="710"/>
      <c r="M15" s="710"/>
      <c r="N15" s="710"/>
      <c r="O15" s="710"/>
      <c r="P15" s="710"/>
      <c r="Q15" s="710"/>
      <c r="R15" s="710"/>
      <c r="S15" s="710"/>
      <c r="T15" s="710"/>
      <c r="U15" s="710"/>
      <c r="V15" s="710"/>
      <c r="W15" s="710"/>
      <c r="X15" s="710"/>
      <c r="Y15" s="710"/>
      <c r="Z15" s="710"/>
      <c r="AA15" s="710"/>
    </row>
    <row r="16" spans="1:27" ht="12" thickTop="1">
      <c r="A16" s="738"/>
      <c r="B16" s="739"/>
      <c r="C16" s="740" t="s">
        <v>222</v>
      </c>
      <c r="D16" s="741"/>
      <c r="E16" s="741"/>
      <c r="F16" s="741"/>
      <c r="G16" s="741"/>
      <c r="H16" s="741"/>
      <c r="I16" s="741"/>
      <c r="J16" s="741"/>
      <c r="K16" s="741"/>
      <c r="P16" s="659"/>
    </row>
    <row r="17" spans="1:16">
      <c r="A17" s="738" t="s">
        <v>223</v>
      </c>
      <c r="B17" s="739" t="s">
        <v>440</v>
      </c>
      <c r="C17" s="742" t="s">
        <v>441</v>
      </c>
      <c r="D17" s="741">
        <v>20</v>
      </c>
      <c r="E17" s="743">
        <v>26.36</v>
      </c>
      <c r="F17" s="741"/>
      <c r="G17" s="741">
        <v>527</v>
      </c>
      <c r="H17" s="741">
        <v>527</v>
      </c>
      <c r="I17" s="741"/>
      <c r="J17" s="743">
        <v>3.09</v>
      </c>
      <c r="K17" s="743">
        <v>62</v>
      </c>
      <c r="P17" s="659"/>
    </row>
    <row r="18" spans="1:16">
      <c r="A18" s="660"/>
      <c r="B18" s="725"/>
      <c r="C18" s="664" t="s">
        <v>442</v>
      </c>
      <c r="E18" s="680">
        <v>26.36</v>
      </c>
      <c r="P18" s="659"/>
    </row>
    <row r="19" spans="1:16">
      <c r="A19" s="660"/>
      <c r="B19" s="725"/>
      <c r="C19" s="664" t="s">
        <v>443</v>
      </c>
      <c r="P19" s="659"/>
    </row>
    <row r="20" spans="1:16">
      <c r="A20" s="660"/>
      <c r="B20" s="725"/>
      <c r="C20" s="664" t="s">
        <v>226</v>
      </c>
      <c r="P20" s="659"/>
    </row>
    <row r="21" spans="1:16">
      <c r="A21" s="738" t="s">
        <v>178</v>
      </c>
      <c r="B21" s="739" t="s">
        <v>444</v>
      </c>
      <c r="C21" s="742" t="s">
        <v>445</v>
      </c>
      <c r="D21" s="741">
        <v>0.2</v>
      </c>
      <c r="E21" s="743">
        <v>290.3</v>
      </c>
      <c r="F21" s="743">
        <v>290.3</v>
      </c>
      <c r="G21" s="741">
        <v>58</v>
      </c>
      <c r="H21" s="741"/>
      <c r="I21" s="743">
        <v>58</v>
      </c>
      <c r="J21" s="741"/>
      <c r="K21" s="741"/>
      <c r="P21" s="659"/>
    </row>
    <row r="22" spans="1:16">
      <c r="A22" s="660"/>
      <c r="B22" s="725"/>
      <c r="C22" s="664" t="s">
        <v>446</v>
      </c>
      <c r="F22" s="680">
        <v>21.04</v>
      </c>
      <c r="I22" s="680">
        <v>4</v>
      </c>
      <c r="J22" s="680">
        <v>1.78</v>
      </c>
      <c r="P22" s="659"/>
    </row>
    <row r="23" spans="1:16">
      <c r="A23" s="660"/>
      <c r="B23" s="725"/>
      <c r="C23" s="664" t="s">
        <v>447</v>
      </c>
      <c r="P23" s="659"/>
    </row>
    <row r="24" spans="1:16">
      <c r="A24" s="660"/>
      <c r="B24" s="725"/>
      <c r="C24" s="664" t="s">
        <v>448</v>
      </c>
      <c r="P24" s="659"/>
    </row>
    <row r="25" spans="1:16">
      <c r="A25" s="660"/>
      <c r="B25" s="725"/>
      <c r="C25" s="664" t="s">
        <v>449</v>
      </c>
      <c r="P25" s="659"/>
    </row>
    <row r="26" spans="1:16">
      <c r="A26" s="660"/>
      <c r="B26" s="725"/>
      <c r="C26" s="664" t="s">
        <v>450</v>
      </c>
      <c r="P26" s="659"/>
    </row>
    <row r="27" spans="1:16">
      <c r="A27" s="660"/>
      <c r="B27" s="725"/>
      <c r="C27" s="664" t="s">
        <v>451</v>
      </c>
      <c r="P27" s="659"/>
    </row>
    <row r="28" spans="1:16">
      <c r="A28" s="660"/>
      <c r="B28" s="725"/>
      <c r="C28" s="664" t="s">
        <v>452</v>
      </c>
      <c r="P28" s="659"/>
    </row>
    <row r="29" spans="1:16">
      <c r="A29" s="738" t="s">
        <v>144</v>
      </c>
      <c r="B29" s="739" t="s">
        <v>453</v>
      </c>
      <c r="C29" s="742" t="s">
        <v>454</v>
      </c>
      <c r="D29" s="741">
        <v>3</v>
      </c>
      <c r="E29" s="743">
        <v>24.1</v>
      </c>
      <c r="F29" s="743">
        <v>24.1</v>
      </c>
      <c r="G29" s="741">
        <v>72</v>
      </c>
      <c r="H29" s="741"/>
      <c r="I29" s="743">
        <v>72</v>
      </c>
      <c r="J29" s="741"/>
      <c r="K29" s="741"/>
      <c r="P29" s="659"/>
    </row>
    <row r="30" spans="1:16">
      <c r="A30" s="660"/>
      <c r="B30" s="725"/>
      <c r="C30" s="664" t="s">
        <v>455</v>
      </c>
      <c r="F30" s="680">
        <v>4.49</v>
      </c>
      <c r="I30" s="680">
        <v>13</v>
      </c>
      <c r="J30" s="680">
        <v>0.38</v>
      </c>
      <c r="K30" s="680">
        <v>1</v>
      </c>
      <c r="P30" s="659"/>
    </row>
    <row r="31" spans="1:16">
      <c r="A31" s="660"/>
      <c r="B31" s="725"/>
      <c r="C31" s="664" t="s">
        <v>456</v>
      </c>
      <c r="P31" s="659"/>
    </row>
    <row r="32" spans="1:16">
      <c r="A32" s="660"/>
      <c r="B32" s="725"/>
      <c r="C32" s="664" t="s">
        <v>457</v>
      </c>
      <c r="P32" s="659"/>
    </row>
    <row r="33" spans="1:29">
      <c r="A33" s="738" t="s">
        <v>145</v>
      </c>
      <c r="B33" s="739" t="s">
        <v>250</v>
      </c>
      <c r="C33" s="742" t="s">
        <v>251</v>
      </c>
      <c r="D33" s="741">
        <v>1</v>
      </c>
      <c r="E33" s="743">
        <v>112.17</v>
      </c>
      <c r="F33" s="743">
        <v>112.17</v>
      </c>
      <c r="G33" s="741">
        <v>112</v>
      </c>
      <c r="H33" s="741"/>
      <c r="I33" s="743">
        <v>112</v>
      </c>
      <c r="J33" s="741"/>
      <c r="K33" s="741"/>
      <c r="P33" s="659"/>
    </row>
    <row r="34" spans="1:29">
      <c r="A34" s="660"/>
      <c r="B34" s="725"/>
      <c r="C34" s="664" t="s">
        <v>252</v>
      </c>
      <c r="F34" s="680">
        <v>11.07</v>
      </c>
      <c r="I34" s="680">
        <v>11</v>
      </c>
      <c r="J34" s="680">
        <v>1</v>
      </c>
      <c r="K34" s="680">
        <v>1</v>
      </c>
      <c r="P34" s="659"/>
    </row>
    <row r="35" spans="1:29">
      <c r="A35" s="660"/>
      <c r="B35" s="725"/>
      <c r="C35" s="664" t="s">
        <v>253</v>
      </c>
      <c r="P35" s="659"/>
    </row>
    <row r="36" spans="1:29">
      <c r="A36" s="738"/>
      <c r="B36" s="739"/>
      <c r="C36" s="740" t="s">
        <v>254</v>
      </c>
      <c r="D36" s="741"/>
      <c r="E36" s="741"/>
      <c r="F36" s="741"/>
      <c r="G36" s="744">
        <v>769</v>
      </c>
      <c r="H36" s="744">
        <v>527</v>
      </c>
      <c r="I36" s="745">
        <v>242</v>
      </c>
      <c r="J36" s="741"/>
      <c r="K36" s="745">
        <v>62</v>
      </c>
      <c r="P36" s="659"/>
    </row>
    <row r="37" spans="1:29">
      <c r="A37" s="660"/>
      <c r="B37" s="725"/>
      <c r="C37" s="746" t="s">
        <v>255</v>
      </c>
      <c r="I37" s="747">
        <v>28</v>
      </c>
      <c r="K37" s="747">
        <v>2</v>
      </c>
      <c r="P37" s="659"/>
    </row>
    <row r="38" spans="1:29">
      <c r="A38" s="660"/>
      <c r="B38" s="725"/>
      <c r="C38" s="746" t="s">
        <v>256</v>
      </c>
      <c r="P38" s="659"/>
    </row>
    <row r="39" spans="1:29">
      <c r="A39" s="738"/>
      <c r="B39" s="739"/>
      <c r="C39" s="740" t="s">
        <v>257</v>
      </c>
      <c r="D39" s="741"/>
      <c r="E39" s="741"/>
      <c r="F39" s="741"/>
      <c r="G39" s="744">
        <v>8694</v>
      </c>
      <c r="H39" s="744">
        <v>7252</v>
      </c>
      <c r="I39" s="745">
        <v>1442</v>
      </c>
      <c r="J39" s="741"/>
      <c r="K39" s="745">
        <v>62</v>
      </c>
      <c r="P39" s="659"/>
    </row>
    <row r="40" spans="1:29">
      <c r="A40" s="660"/>
      <c r="B40" s="725"/>
      <c r="C40" s="746" t="s">
        <v>258</v>
      </c>
      <c r="I40" s="747">
        <v>385</v>
      </c>
      <c r="K40" s="747">
        <v>2</v>
      </c>
      <c r="P40" s="659"/>
    </row>
    <row r="41" spans="1:29">
      <c r="A41" s="738"/>
      <c r="B41" s="739"/>
      <c r="C41" s="740" t="s">
        <v>259</v>
      </c>
      <c r="D41" s="741"/>
      <c r="E41" s="741"/>
      <c r="F41" s="741"/>
      <c r="G41" s="744">
        <v>769</v>
      </c>
      <c r="H41" s="744">
        <v>527</v>
      </c>
      <c r="I41" s="745">
        <v>242</v>
      </c>
      <c r="J41" s="741"/>
      <c r="K41" s="745">
        <v>62</v>
      </c>
      <c r="P41" s="659"/>
    </row>
    <row r="42" spans="1:29">
      <c r="A42" s="660"/>
      <c r="B42" s="725"/>
      <c r="I42" s="747">
        <v>28</v>
      </c>
      <c r="K42" s="747">
        <v>2</v>
      </c>
      <c r="P42" s="659"/>
    </row>
    <row r="43" spans="1:29">
      <c r="A43" s="738"/>
      <c r="B43" s="739"/>
      <c r="C43" s="740" t="s">
        <v>260</v>
      </c>
      <c r="D43" s="741"/>
      <c r="E43" s="741"/>
      <c r="F43" s="741"/>
      <c r="G43" s="744">
        <v>8694</v>
      </c>
      <c r="H43" s="744">
        <v>7252</v>
      </c>
      <c r="I43" s="745">
        <v>1442</v>
      </c>
      <c r="J43" s="741"/>
      <c r="K43" s="745">
        <v>62</v>
      </c>
      <c r="P43" s="659"/>
      <c r="AB43" s="659">
        <f>H43+I44</f>
        <v>7637</v>
      </c>
      <c r="AC43" s="659" t="s">
        <v>261</v>
      </c>
    </row>
    <row r="44" spans="1:29">
      <c r="A44" s="660"/>
      <c r="B44" s="725"/>
      <c r="C44" s="746" t="s">
        <v>262</v>
      </c>
      <c r="I44" s="747">
        <v>385</v>
      </c>
      <c r="K44" s="747">
        <v>2</v>
      </c>
      <c r="P44" s="659"/>
      <c r="AB44" s="659">
        <f>I43-I44</f>
        <v>1057</v>
      </c>
      <c r="AC44" s="659" t="s">
        <v>263</v>
      </c>
    </row>
    <row r="45" spans="1:29">
      <c r="A45" s="660"/>
      <c r="B45" s="725"/>
      <c r="C45" s="664" t="s">
        <v>264</v>
      </c>
      <c r="P45" s="659"/>
      <c r="AB45" s="659">
        <f>G43-AB43-AB44</f>
        <v>0</v>
      </c>
      <c r="AC45" s="659" t="s">
        <v>265</v>
      </c>
    </row>
    <row r="46" spans="1:29">
      <c r="A46" s="660"/>
      <c r="B46" s="725"/>
      <c r="C46" s="664" t="s">
        <v>266</v>
      </c>
      <c r="P46" s="659"/>
      <c r="AB46" s="659">
        <f>AB45+AB44+AB43</f>
        <v>8694</v>
      </c>
    </row>
    <row r="47" spans="1:29">
      <c r="A47" s="660"/>
      <c r="B47" s="725"/>
      <c r="C47" s="664" t="s">
        <v>267</v>
      </c>
      <c r="P47" s="659"/>
    </row>
    <row r="48" spans="1:29">
      <c r="A48" s="738"/>
      <c r="B48" s="739"/>
      <c r="C48" s="740" t="s">
        <v>268</v>
      </c>
      <c r="D48" s="741"/>
      <c r="E48" s="741"/>
      <c r="F48" s="741"/>
      <c r="G48" s="744">
        <v>5114</v>
      </c>
      <c r="H48" s="741"/>
      <c r="I48" s="741"/>
      <c r="J48" s="741"/>
      <c r="K48" s="741"/>
      <c r="P48" s="659"/>
    </row>
    <row r="49" spans="1:16">
      <c r="A49" s="738"/>
      <c r="B49" s="739" t="s">
        <v>269</v>
      </c>
      <c r="C49" s="742" t="s">
        <v>354</v>
      </c>
      <c r="D49" s="741"/>
      <c r="E49" s="741"/>
      <c r="F49" s="741"/>
      <c r="G49" s="741">
        <v>145</v>
      </c>
      <c r="H49" s="741"/>
      <c r="I49" s="741"/>
      <c r="J49" s="741"/>
      <c r="K49" s="741"/>
      <c r="P49" s="659"/>
    </row>
    <row r="50" spans="1:16">
      <c r="A50" s="660"/>
      <c r="B50" s="725" t="s">
        <v>271</v>
      </c>
      <c r="C50" s="664" t="s">
        <v>458</v>
      </c>
      <c r="P50" s="659"/>
    </row>
    <row r="51" spans="1:16">
      <c r="A51" s="660"/>
      <c r="B51" s="725" t="s">
        <v>459</v>
      </c>
      <c r="C51" s="664" t="s">
        <v>460</v>
      </c>
      <c r="P51" s="659"/>
    </row>
    <row r="52" spans="1:16">
      <c r="A52" s="738"/>
      <c r="B52" s="739" t="s">
        <v>269</v>
      </c>
      <c r="C52" s="742" t="s">
        <v>461</v>
      </c>
      <c r="D52" s="741"/>
      <c r="E52" s="741"/>
      <c r="F52" s="741"/>
      <c r="G52" s="741">
        <v>4969</v>
      </c>
      <c r="H52" s="741"/>
      <c r="I52" s="741"/>
      <c r="J52" s="741"/>
      <c r="K52" s="741"/>
      <c r="P52" s="659"/>
    </row>
    <row r="53" spans="1:16">
      <c r="A53" s="660"/>
      <c r="B53" s="725" t="s">
        <v>271</v>
      </c>
      <c r="C53" s="664" t="s">
        <v>462</v>
      </c>
      <c r="P53" s="659"/>
    </row>
    <row r="54" spans="1:16">
      <c r="A54" s="660"/>
      <c r="B54" s="725" t="s">
        <v>463</v>
      </c>
      <c r="C54" s="664" t="s">
        <v>464</v>
      </c>
      <c r="P54" s="659"/>
    </row>
    <row r="55" spans="1:16">
      <c r="A55" s="660"/>
      <c r="B55" s="725"/>
      <c r="C55" s="664" t="s">
        <v>465</v>
      </c>
      <c r="P55" s="659"/>
    </row>
    <row r="56" spans="1:16">
      <c r="A56" s="660"/>
      <c r="B56" s="725"/>
      <c r="C56" s="664" t="s">
        <v>466</v>
      </c>
      <c r="P56" s="659"/>
    </row>
    <row r="57" spans="1:16">
      <c r="A57" s="738"/>
      <c r="B57" s="739"/>
      <c r="C57" s="740" t="s">
        <v>275</v>
      </c>
      <c r="D57" s="741"/>
      <c r="E57" s="741"/>
      <c r="F57" s="741"/>
      <c r="G57" s="744">
        <v>2326</v>
      </c>
      <c r="H57" s="741"/>
      <c r="I57" s="741"/>
      <c r="J57" s="741"/>
      <c r="K57" s="741"/>
      <c r="P57" s="659"/>
    </row>
    <row r="58" spans="1:16">
      <c r="A58" s="738"/>
      <c r="B58" s="739" t="s">
        <v>276</v>
      </c>
      <c r="C58" s="742" t="s">
        <v>354</v>
      </c>
      <c r="D58" s="741"/>
      <c r="E58" s="741"/>
      <c r="F58" s="741"/>
      <c r="G58" s="741">
        <v>61</v>
      </c>
      <c r="H58" s="741"/>
      <c r="I58" s="741"/>
      <c r="J58" s="741"/>
      <c r="K58" s="741"/>
      <c r="P58" s="659"/>
    </row>
    <row r="59" spans="1:16">
      <c r="A59" s="660"/>
      <c r="B59" s="725" t="s">
        <v>277</v>
      </c>
      <c r="C59" s="664" t="s">
        <v>458</v>
      </c>
      <c r="P59" s="659"/>
    </row>
    <row r="60" spans="1:16">
      <c r="A60" s="660"/>
      <c r="B60" s="725" t="s">
        <v>360</v>
      </c>
      <c r="C60" s="664" t="s">
        <v>467</v>
      </c>
      <c r="P60" s="659"/>
    </row>
    <row r="61" spans="1:16">
      <c r="A61" s="660"/>
      <c r="B61" s="725" t="s">
        <v>468</v>
      </c>
      <c r="P61" s="659"/>
    </row>
    <row r="62" spans="1:16">
      <c r="A62" s="660"/>
      <c r="B62" s="725" t="s">
        <v>280</v>
      </c>
      <c r="P62" s="659"/>
    </row>
    <row r="63" spans="1:16">
      <c r="A63" s="738"/>
      <c r="B63" s="739" t="s">
        <v>276</v>
      </c>
      <c r="C63" s="742" t="s">
        <v>461</v>
      </c>
      <c r="D63" s="741"/>
      <c r="E63" s="741"/>
      <c r="F63" s="741"/>
      <c r="G63" s="741">
        <v>2265</v>
      </c>
      <c r="H63" s="741"/>
      <c r="I63" s="741"/>
      <c r="J63" s="741"/>
      <c r="K63" s="741"/>
      <c r="P63" s="659"/>
    </row>
    <row r="64" spans="1:16">
      <c r="A64" s="660"/>
      <c r="B64" s="725" t="s">
        <v>277</v>
      </c>
      <c r="C64" s="664" t="s">
        <v>462</v>
      </c>
      <c r="P64" s="659"/>
    </row>
    <row r="65" spans="1:16">
      <c r="A65" s="660"/>
      <c r="B65" s="725" t="s">
        <v>360</v>
      </c>
      <c r="C65" s="664" t="s">
        <v>464</v>
      </c>
      <c r="P65" s="659"/>
    </row>
    <row r="66" spans="1:16">
      <c r="A66" s="660"/>
      <c r="B66" s="725" t="s">
        <v>469</v>
      </c>
      <c r="C66" s="664" t="s">
        <v>465</v>
      </c>
      <c r="P66" s="659"/>
    </row>
    <row r="67" spans="1:16">
      <c r="A67" s="660"/>
      <c r="B67" s="725" t="s">
        <v>280</v>
      </c>
      <c r="C67" s="664" t="s">
        <v>470</v>
      </c>
      <c r="P67" s="659"/>
    </row>
    <row r="68" spans="1:16">
      <c r="A68" s="738"/>
      <c r="B68" s="739"/>
      <c r="C68" s="740" t="s">
        <v>281</v>
      </c>
      <c r="D68" s="741"/>
      <c r="E68" s="741"/>
      <c r="F68" s="741"/>
      <c r="G68" s="744">
        <v>16134</v>
      </c>
      <c r="H68" s="741"/>
      <c r="I68" s="741"/>
      <c r="J68" s="741"/>
      <c r="K68" s="741"/>
      <c r="P68" s="659"/>
    </row>
    <row r="69" spans="1:16">
      <c r="A69" s="660"/>
      <c r="B69" s="725"/>
      <c r="C69" s="746" t="s">
        <v>282</v>
      </c>
      <c r="P69" s="659"/>
    </row>
    <row r="70" spans="1:16">
      <c r="A70" s="660"/>
      <c r="B70" s="725" t="s">
        <v>283</v>
      </c>
      <c r="C70" s="664" t="s">
        <v>284</v>
      </c>
      <c r="G70" s="680">
        <v>2904.12</v>
      </c>
      <c r="P70" s="659"/>
    </row>
    <row r="71" spans="1:16">
      <c r="A71" s="660"/>
      <c r="B71" s="725"/>
      <c r="C71" s="664" t="s">
        <v>8</v>
      </c>
      <c r="G71" s="680">
        <v>19038.12</v>
      </c>
      <c r="P71" s="659"/>
    </row>
    <row r="72" spans="1:16">
      <c r="A72" s="738"/>
      <c r="B72" s="739"/>
      <c r="C72" s="740" t="s">
        <v>285</v>
      </c>
      <c r="D72" s="741"/>
      <c r="E72" s="741"/>
      <c r="F72" s="741"/>
      <c r="G72" s="744">
        <v>19038.12</v>
      </c>
      <c r="H72" s="741"/>
      <c r="I72" s="741"/>
      <c r="J72" s="741"/>
      <c r="K72" s="741"/>
      <c r="P72" s="659"/>
    </row>
    <row r="73" spans="1:16">
      <c r="A73" s="738"/>
      <c r="B73" s="739"/>
      <c r="C73" s="748"/>
      <c r="D73" s="741"/>
      <c r="E73" s="741"/>
      <c r="F73" s="741"/>
      <c r="G73" s="741"/>
      <c r="H73" s="741"/>
      <c r="I73" s="741"/>
      <c r="J73" s="741"/>
      <c r="K73" s="741"/>
      <c r="P73" s="659"/>
    </row>
    <row r="74" spans="1:16">
      <c r="A74" s="660"/>
      <c r="B74" s="725"/>
      <c r="P74" s="659"/>
    </row>
    <row r="75" spans="1:16">
      <c r="A75" s="660"/>
      <c r="B75" s="725"/>
      <c r="C75" s="726" t="s">
        <v>286</v>
      </c>
      <c r="P75" s="659"/>
    </row>
    <row r="76" spans="1:16">
      <c r="A76" s="660"/>
      <c r="B76" s="725"/>
      <c r="P76" s="659"/>
    </row>
    <row r="77" spans="1:16">
      <c r="A77" s="660"/>
      <c r="B77" s="725"/>
      <c r="C77" s="726" t="s">
        <v>287</v>
      </c>
      <c r="P77" s="659"/>
    </row>
    <row r="78" spans="1:16">
      <c r="A78" s="660"/>
      <c r="B78" s="725"/>
      <c r="P78" s="659"/>
    </row>
    <row r="79" spans="1:16">
      <c r="A79" s="660"/>
      <c r="B79" s="725"/>
      <c r="P79" s="659"/>
    </row>
    <row r="80" spans="1:16">
      <c r="A80" s="660"/>
      <c r="B80" s="725"/>
      <c r="P80" s="659"/>
    </row>
    <row r="81" spans="1:16">
      <c r="A81" s="660"/>
      <c r="B81" s="725"/>
      <c r="P81" s="659"/>
    </row>
    <row r="82" spans="1:16">
      <c r="A82" s="660"/>
      <c r="B82" s="725"/>
      <c r="P82" s="659"/>
    </row>
    <row r="83" spans="1:16">
      <c r="A83" s="660"/>
      <c r="B83" s="725"/>
      <c r="P83" s="659"/>
    </row>
    <row r="84" spans="1:16">
      <c r="A84" s="660"/>
      <c r="B84" s="725"/>
      <c r="P84" s="659"/>
    </row>
    <row r="85" spans="1:16">
      <c r="A85" s="660"/>
      <c r="B85" s="725"/>
      <c r="P85" s="659"/>
    </row>
    <row r="86" spans="1:16">
      <c r="A86" s="660"/>
      <c r="B86" s="725"/>
      <c r="P86" s="659"/>
    </row>
    <row r="87" spans="1:16">
      <c r="A87" s="660"/>
      <c r="B87" s="725"/>
      <c r="P87" s="659"/>
    </row>
    <row r="88" spans="1:16">
      <c r="A88" s="660"/>
      <c r="B88" s="725"/>
      <c r="P88" s="659"/>
    </row>
    <row r="89" spans="1:16">
      <c r="A89" s="660"/>
      <c r="B89" s="725"/>
      <c r="P89" s="659"/>
    </row>
    <row r="90" spans="1:16">
      <c r="A90" s="660"/>
      <c r="B90" s="725"/>
      <c r="P90" s="659"/>
    </row>
    <row r="91" spans="1:16">
      <c r="A91" s="660"/>
      <c r="B91" s="725"/>
      <c r="P91" s="659"/>
    </row>
    <row r="92" spans="1:16">
      <c r="A92" s="660"/>
      <c r="B92" s="725"/>
      <c r="P92" s="659"/>
    </row>
    <row r="93" spans="1:16">
      <c r="A93" s="660"/>
      <c r="B93" s="725"/>
      <c r="P93" s="659"/>
    </row>
    <row r="94" spans="1:16">
      <c r="A94" s="660"/>
      <c r="B94" s="725"/>
      <c r="P94" s="659"/>
    </row>
    <row r="95" spans="1:16">
      <c r="A95" s="660"/>
      <c r="B95" s="725"/>
      <c r="P95" s="659"/>
    </row>
    <row r="96" spans="1:16">
      <c r="A96" s="660"/>
      <c r="B96" s="725"/>
      <c r="P96" s="659"/>
    </row>
    <row r="97" spans="1:16">
      <c r="A97" s="660"/>
      <c r="B97" s="725"/>
      <c r="P97" s="659"/>
    </row>
    <row r="98" spans="1:16">
      <c r="A98" s="660"/>
      <c r="B98" s="725"/>
      <c r="P98" s="659"/>
    </row>
    <row r="99" spans="1:16">
      <c r="A99" s="660"/>
      <c r="B99" s="725"/>
      <c r="P99" s="659"/>
    </row>
    <row r="100" spans="1:16">
      <c r="A100" s="660"/>
      <c r="B100" s="725"/>
      <c r="P100" s="659"/>
    </row>
    <row r="101" spans="1:16">
      <c r="A101" s="660"/>
      <c r="B101" s="725"/>
      <c r="P101" s="659"/>
    </row>
    <row r="102" spans="1:16">
      <c r="A102" s="660"/>
      <c r="B102" s="725"/>
      <c r="P102" s="659"/>
    </row>
    <row r="103" spans="1:16">
      <c r="A103" s="660"/>
      <c r="B103" s="725"/>
      <c r="P103" s="659"/>
    </row>
    <row r="104" spans="1:16">
      <c r="A104" s="660"/>
      <c r="B104" s="725"/>
      <c r="P104" s="659"/>
    </row>
    <row r="105" spans="1:16">
      <c r="A105" s="660"/>
      <c r="B105" s="725"/>
      <c r="P105" s="659"/>
    </row>
    <row r="106" spans="1:16">
      <c r="A106" s="660"/>
      <c r="B106" s="725"/>
      <c r="P106" s="659"/>
    </row>
    <row r="107" spans="1:16">
      <c r="A107" s="660"/>
      <c r="B107" s="725"/>
      <c r="P107" s="659"/>
    </row>
    <row r="108" spans="1:16">
      <c r="A108" s="660"/>
      <c r="B108" s="725"/>
      <c r="P108" s="659"/>
    </row>
    <row r="109" spans="1:16">
      <c r="A109" s="660"/>
      <c r="B109" s="725"/>
      <c r="P109" s="659"/>
    </row>
    <row r="110" spans="1:16">
      <c r="A110" s="660"/>
      <c r="B110" s="725"/>
      <c r="P110" s="659"/>
    </row>
    <row r="111" spans="1:16">
      <c r="A111" s="660"/>
      <c r="B111" s="725"/>
      <c r="P111" s="659"/>
    </row>
    <row r="112" spans="1:16">
      <c r="A112" s="660"/>
      <c r="B112" s="725"/>
      <c r="P112" s="659"/>
    </row>
    <row r="113" spans="1:16">
      <c r="A113" s="660"/>
      <c r="B113" s="725"/>
      <c r="P113" s="659"/>
    </row>
    <row r="114" spans="1:16">
      <c r="A114" s="660"/>
      <c r="B114" s="725"/>
      <c r="P114" s="659"/>
    </row>
    <row r="115" spans="1:16">
      <c r="A115" s="660"/>
      <c r="B115" s="725"/>
      <c r="P115" s="659"/>
    </row>
    <row r="116" spans="1:16">
      <c r="A116" s="660"/>
      <c r="B116" s="725"/>
      <c r="P116" s="659"/>
    </row>
    <row r="117" spans="1:16">
      <c r="A117" s="660"/>
      <c r="B117" s="725"/>
      <c r="P117" s="659"/>
    </row>
    <row r="118" spans="1:16">
      <c r="A118" s="660"/>
      <c r="B118" s="725"/>
      <c r="P118" s="659"/>
    </row>
    <row r="119" spans="1:16">
      <c r="A119" s="660"/>
      <c r="B119" s="725"/>
      <c r="P119" s="659"/>
    </row>
    <row r="120" spans="1:16">
      <c r="A120" s="660"/>
      <c r="B120" s="725"/>
      <c r="P120" s="659"/>
    </row>
    <row r="121" spans="1:16">
      <c r="A121" s="660"/>
      <c r="B121" s="725"/>
      <c r="P121" s="659"/>
    </row>
    <row r="122" spans="1:16">
      <c r="A122" s="660"/>
      <c r="B122" s="725"/>
      <c r="P122" s="659"/>
    </row>
    <row r="123" spans="1:16">
      <c r="A123" s="660"/>
      <c r="B123" s="725"/>
      <c r="P123" s="659"/>
    </row>
    <row r="124" spans="1:16">
      <c r="A124" s="660"/>
      <c r="B124" s="725"/>
      <c r="P124" s="659"/>
    </row>
    <row r="125" spans="1:16">
      <c r="A125" s="660"/>
      <c r="B125" s="725"/>
      <c r="P125" s="659"/>
    </row>
    <row r="126" spans="1:16">
      <c r="A126" s="660"/>
      <c r="B126" s="725"/>
      <c r="P126" s="659"/>
    </row>
    <row r="127" spans="1:16">
      <c r="A127" s="660"/>
      <c r="B127" s="725"/>
      <c r="P127" s="659"/>
    </row>
    <row r="128" spans="1:16">
      <c r="A128" s="660"/>
      <c r="B128" s="725"/>
      <c r="P128" s="659"/>
    </row>
    <row r="129" spans="1:16">
      <c r="A129" s="660"/>
      <c r="B129" s="725"/>
      <c r="P129" s="659"/>
    </row>
    <row r="130" spans="1:16">
      <c r="A130" s="660"/>
      <c r="B130" s="725"/>
      <c r="P130" s="659"/>
    </row>
    <row r="131" spans="1:16">
      <c r="A131" s="660"/>
      <c r="B131" s="725"/>
      <c r="P131" s="659"/>
    </row>
    <row r="132" spans="1:16">
      <c r="A132" s="660"/>
      <c r="B132" s="725"/>
      <c r="P132" s="659"/>
    </row>
    <row r="133" spans="1:16">
      <c r="A133" s="660"/>
      <c r="B133" s="725"/>
      <c r="P133" s="659"/>
    </row>
    <row r="134" spans="1:16">
      <c r="A134" s="660"/>
      <c r="B134" s="725"/>
      <c r="P134" s="659"/>
    </row>
    <row r="135" spans="1:16">
      <c r="A135" s="660"/>
      <c r="B135" s="725"/>
      <c r="P135" s="659"/>
    </row>
    <row r="136" spans="1:16">
      <c r="A136" s="660"/>
      <c r="B136" s="725"/>
      <c r="P136" s="659"/>
    </row>
    <row r="137" spans="1:16">
      <c r="A137" s="660"/>
      <c r="B137" s="725"/>
      <c r="P137" s="659"/>
    </row>
    <row r="138" spans="1:16">
      <c r="A138" s="660"/>
      <c r="B138" s="725"/>
      <c r="P138" s="659"/>
    </row>
    <row r="139" spans="1:16">
      <c r="A139" s="660"/>
      <c r="B139" s="725"/>
      <c r="P139" s="659"/>
    </row>
    <row r="140" spans="1:16">
      <c r="A140" s="660"/>
      <c r="B140" s="725"/>
      <c r="P140" s="659"/>
    </row>
    <row r="141" spans="1:16">
      <c r="A141" s="660"/>
      <c r="B141" s="725"/>
      <c r="P141" s="659"/>
    </row>
    <row r="142" spans="1:16">
      <c r="A142" s="660"/>
      <c r="B142" s="725"/>
      <c r="P142" s="659"/>
    </row>
    <row r="143" spans="1:16">
      <c r="A143" s="660"/>
      <c r="B143" s="725"/>
      <c r="P143" s="659"/>
    </row>
    <row r="144" spans="1:16">
      <c r="A144" s="660"/>
      <c r="B144" s="725"/>
      <c r="P144" s="659"/>
    </row>
    <row r="145" spans="1:16">
      <c r="A145" s="660"/>
      <c r="B145" s="725"/>
      <c r="P145" s="659"/>
    </row>
    <row r="146" spans="1:16">
      <c r="A146" s="660"/>
      <c r="B146" s="725"/>
      <c r="P146" s="659"/>
    </row>
    <row r="147" spans="1:16">
      <c r="A147" s="660"/>
      <c r="B147" s="725"/>
      <c r="P147" s="659"/>
    </row>
    <row r="148" spans="1:16">
      <c r="A148" s="660"/>
      <c r="B148" s="725"/>
      <c r="P148" s="659"/>
    </row>
    <row r="149" spans="1:16">
      <c r="A149" s="660"/>
      <c r="B149" s="725"/>
      <c r="P149" s="659"/>
    </row>
    <row r="150" spans="1:16">
      <c r="A150" s="660"/>
      <c r="B150" s="725"/>
      <c r="P150" s="659"/>
    </row>
    <row r="151" spans="1:16">
      <c r="A151" s="660"/>
      <c r="B151" s="725"/>
      <c r="P151" s="659"/>
    </row>
    <row r="152" spans="1:16">
      <c r="A152" s="660"/>
      <c r="B152" s="725"/>
      <c r="P152" s="659"/>
    </row>
    <row r="153" spans="1:16">
      <c r="A153" s="660"/>
      <c r="B153" s="725"/>
      <c r="P153" s="659"/>
    </row>
    <row r="154" spans="1:16">
      <c r="A154" s="660"/>
      <c r="B154" s="725"/>
      <c r="P154" s="659"/>
    </row>
    <row r="155" spans="1:16">
      <c r="A155" s="660"/>
      <c r="B155" s="725"/>
      <c r="P155" s="659"/>
    </row>
    <row r="156" spans="1:16">
      <c r="A156" s="660"/>
      <c r="B156" s="725"/>
      <c r="P156" s="659"/>
    </row>
    <row r="157" spans="1:16">
      <c r="A157" s="660"/>
      <c r="B157" s="725"/>
      <c r="P157" s="659"/>
    </row>
    <row r="158" spans="1:16">
      <c r="A158" s="660"/>
      <c r="B158" s="725"/>
      <c r="P158" s="659"/>
    </row>
    <row r="159" spans="1:16">
      <c r="A159" s="660"/>
      <c r="B159" s="725"/>
      <c r="P159" s="659"/>
    </row>
    <row r="160" spans="1:16">
      <c r="A160" s="660"/>
      <c r="B160" s="725"/>
      <c r="P160" s="659"/>
    </row>
    <row r="161" spans="1:16">
      <c r="A161" s="660"/>
      <c r="B161" s="725"/>
      <c r="P161" s="659"/>
    </row>
    <row r="162" spans="1:16">
      <c r="A162" s="660"/>
      <c r="B162" s="725"/>
      <c r="P162" s="659"/>
    </row>
    <row r="163" spans="1:16">
      <c r="A163" s="660"/>
      <c r="B163" s="725"/>
      <c r="P163" s="659"/>
    </row>
    <row r="164" spans="1:16">
      <c r="A164" s="660"/>
      <c r="B164" s="725"/>
      <c r="P164" s="659"/>
    </row>
    <row r="165" spans="1:16">
      <c r="A165" s="660"/>
      <c r="B165" s="725"/>
      <c r="P165" s="659"/>
    </row>
    <row r="166" spans="1:16">
      <c r="A166" s="660"/>
      <c r="B166" s="725"/>
      <c r="P166" s="659"/>
    </row>
    <row r="167" spans="1:16">
      <c r="A167" s="660"/>
      <c r="B167" s="725"/>
      <c r="P167" s="659"/>
    </row>
    <row r="168" spans="1:16">
      <c r="A168" s="660"/>
      <c r="B168" s="725"/>
      <c r="P168" s="659"/>
    </row>
    <row r="169" spans="1:16">
      <c r="A169" s="660"/>
      <c r="B169" s="725"/>
      <c r="P169" s="659"/>
    </row>
    <row r="170" spans="1:16">
      <c r="A170" s="660"/>
      <c r="B170" s="725"/>
      <c r="P170" s="659"/>
    </row>
    <row r="171" spans="1:16">
      <c r="A171" s="660"/>
      <c r="B171" s="725"/>
      <c r="P171" s="659"/>
    </row>
    <row r="172" spans="1:16">
      <c r="A172" s="660"/>
      <c r="B172" s="725"/>
      <c r="P172" s="659"/>
    </row>
    <row r="173" spans="1:16">
      <c r="A173" s="660"/>
      <c r="B173" s="725"/>
      <c r="P173" s="659"/>
    </row>
    <row r="174" spans="1:16">
      <c r="A174" s="660"/>
      <c r="B174" s="725"/>
      <c r="P174" s="659"/>
    </row>
    <row r="175" spans="1:16">
      <c r="A175" s="660"/>
      <c r="B175" s="725"/>
      <c r="P175" s="659"/>
    </row>
    <row r="176" spans="1:16">
      <c r="A176" s="660"/>
      <c r="B176" s="725"/>
      <c r="P176" s="659"/>
    </row>
    <row r="177" spans="1:16">
      <c r="A177" s="660"/>
      <c r="B177" s="725"/>
      <c r="P177" s="659"/>
    </row>
    <row r="178" spans="1:16">
      <c r="A178" s="660"/>
      <c r="B178" s="725"/>
      <c r="P178" s="659"/>
    </row>
    <row r="179" spans="1:16">
      <c r="A179" s="660"/>
      <c r="B179" s="725"/>
      <c r="P179" s="659"/>
    </row>
    <row r="180" spans="1:16">
      <c r="A180" s="660"/>
      <c r="B180" s="725"/>
      <c r="P180" s="659"/>
    </row>
    <row r="181" spans="1:16">
      <c r="A181" s="660"/>
      <c r="B181" s="725"/>
      <c r="P181" s="659"/>
    </row>
    <row r="182" spans="1:16">
      <c r="A182" s="660"/>
      <c r="B182" s="725"/>
      <c r="P182" s="659"/>
    </row>
    <row r="183" spans="1:16">
      <c r="A183" s="660"/>
      <c r="B183" s="725"/>
      <c r="P183" s="659"/>
    </row>
    <row r="184" spans="1:16">
      <c r="A184" s="660"/>
      <c r="B184" s="725"/>
      <c r="P184" s="659"/>
    </row>
    <row r="185" spans="1:16">
      <c r="A185" s="660"/>
      <c r="B185" s="725"/>
      <c r="P185" s="659"/>
    </row>
    <row r="186" spans="1:16">
      <c r="A186" s="660"/>
      <c r="B186" s="725"/>
      <c r="P186" s="659"/>
    </row>
    <row r="187" spans="1:16">
      <c r="A187" s="660"/>
      <c r="B187" s="725"/>
      <c r="P187" s="659"/>
    </row>
    <row r="188" spans="1:16">
      <c r="A188" s="660"/>
      <c r="B188" s="725"/>
      <c r="P188" s="659"/>
    </row>
    <row r="189" spans="1:16">
      <c r="A189" s="660"/>
      <c r="B189" s="725"/>
      <c r="P189" s="659"/>
    </row>
    <row r="190" spans="1:16">
      <c r="A190" s="660"/>
      <c r="B190" s="725"/>
      <c r="P190" s="659"/>
    </row>
    <row r="191" spans="1:16">
      <c r="A191" s="660"/>
      <c r="B191" s="725"/>
      <c r="P191" s="659"/>
    </row>
    <row r="192" spans="1:16">
      <c r="A192" s="660"/>
      <c r="B192" s="725"/>
      <c r="P192" s="659"/>
    </row>
    <row r="193" spans="1:16">
      <c r="A193" s="660"/>
      <c r="B193" s="725"/>
      <c r="P193" s="659"/>
    </row>
    <row r="194" spans="1:16">
      <c r="A194" s="660"/>
      <c r="B194" s="725"/>
      <c r="P194" s="659"/>
    </row>
    <row r="195" spans="1:16">
      <c r="A195" s="660"/>
      <c r="B195" s="725"/>
      <c r="P195" s="659"/>
    </row>
    <row r="196" spans="1:16">
      <c r="A196" s="660"/>
      <c r="B196" s="725"/>
      <c r="P196" s="659"/>
    </row>
    <row r="197" spans="1:16">
      <c r="A197" s="660"/>
      <c r="B197" s="725"/>
      <c r="P197" s="659"/>
    </row>
    <row r="198" spans="1:16">
      <c r="A198" s="660"/>
      <c r="B198" s="725"/>
      <c r="P198" s="659"/>
    </row>
    <row r="199" spans="1:16">
      <c r="A199" s="660"/>
      <c r="B199" s="725"/>
      <c r="P199" s="659"/>
    </row>
    <row r="200" spans="1:16">
      <c r="A200" s="660"/>
      <c r="B200" s="725"/>
      <c r="P200" s="659"/>
    </row>
    <row r="201" spans="1:16">
      <c r="A201" s="660"/>
      <c r="B201" s="725"/>
      <c r="P201" s="659"/>
    </row>
    <row r="202" spans="1:16">
      <c r="A202" s="660"/>
      <c r="B202" s="725"/>
      <c r="P202" s="659"/>
    </row>
    <row r="203" spans="1:16">
      <c r="A203" s="660"/>
      <c r="B203" s="725"/>
      <c r="P203" s="659"/>
    </row>
    <row r="204" spans="1:16">
      <c r="A204" s="660"/>
      <c r="B204" s="725"/>
      <c r="P204" s="659"/>
    </row>
    <row r="205" spans="1:16">
      <c r="A205" s="660"/>
      <c r="B205" s="725"/>
      <c r="P205" s="659"/>
    </row>
    <row r="206" spans="1:16">
      <c r="A206" s="660"/>
      <c r="B206" s="725"/>
      <c r="P206" s="659"/>
    </row>
    <row r="207" spans="1:16">
      <c r="A207" s="660"/>
      <c r="B207" s="725"/>
      <c r="P207" s="659"/>
    </row>
    <row r="208" spans="1:16">
      <c r="A208" s="660"/>
      <c r="B208" s="725"/>
      <c r="P208" s="659"/>
    </row>
    <row r="209" spans="1:16">
      <c r="A209" s="660"/>
      <c r="B209" s="725"/>
      <c r="P209" s="659"/>
    </row>
    <row r="210" spans="1:16">
      <c r="A210" s="660"/>
      <c r="B210" s="725"/>
      <c r="P210" s="659"/>
    </row>
    <row r="211" spans="1:16">
      <c r="A211" s="660"/>
      <c r="B211" s="725"/>
      <c r="P211" s="659"/>
    </row>
    <row r="212" spans="1:16">
      <c r="A212" s="660"/>
      <c r="B212" s="725"/>
      <c r="P212" s="659"/>
    </row>
    <row r="213" spans="1:16">
      <c r="A213" s="660"/>
      <c r="B213" s="725"/>
      <c r="P213" s="659"/>
    </row>
    <row r="214" spans="1:16">
      <c r="A214" s="660"/>
      <c r="B214" s="725"/>
      <c r="P214" s="659"/>
    </row>
    <row r="215" spans="1:16">
      <c r="A215" s="660"/>
      <c r="B215" s="725"/>
      <c r="P215" s="659"/>
    </row>
    <row r="216" spans="1:16">
      <c r="A216" s="660"/>
      <c r="B216" s="725"/>
      <c r="P216" s="659"/>
    </row>
    <row r="217" spans="1:16">
      <c r="A217" s="660"/>
      <c r="B217" s="725"/>
      <c r="P217" s="659"/>
    </row>
    <row r="218" spans="1:16">
      <c r="A218" s="660"/>
      <c r="B218" s="725"/>
      <c r="P218" s="659"/>
    </row>
    <row r="219" spans="1:16">
      <c r="A219" s="660"/>
      <c r="B219" s="725"/>
      <c r="P219" s="659"/>
    </row>
    <row r="220" spans="1:16">
      <c r="A220" s="660"/>
      <c r="B220" s="725"/>
      <c r="P220" s="659"/>
    </row>
    <row r="221" spans="1:16">
      <c r="A221" s="660"/>
      <c r="B221" s="725"/>
      <c r="P221" s="659"/>
    </row>
    <row r="222" spans="1:16">
      <c r="A222" s="660"/>
      <c r="B222" s="725"/>
      <c r="P222" s="659"/>
    </row>
    <row r="223" spans="1:16">
      <c r="A223" s="660"/>
      <c r="B223" s="725"/>
      <c r="P223" s="659"/>
    </row>
    <row r="224" spans="1:16">
      <c r="A224" s="660"/>
      <c r="B224" s="725"/>
      <c r="P224" s="659"/>
    </row>
    <row r="225" spans="1:16">
      <c r="A225" s="660"/>
      <c r="B225" s="725"/>
      <c r="P225" s="659"/>
    </row>
    <row r="226" spans="1:16">
      <c r="A226" s="660"/>
      <c r="B226" s="725"/>
      <c r="P226" s="659"/>
    </row>
    <row r="227" spans="1:16">
      <c r="A227" s="660"/>
      <c r="B227" s="725"/>
      <c r="P227" s="659"/>
    </row>
    <row r="228" spans="1:16">
      <c r="A228" s="660"/>
      <c r="B228" s="725"/>
      <c r="P228" s="659"/>
    </row>
    <row r="229" spans="1:16">
      <c r="A229" s="660"/>
      <c r="B229" s="725"/>
      <c r="P229" s="659"/>
    </row>
    <row r="230" spans="1:16">
      <c r="A230" s="660"/>
      <c r="B230" s="725"/>
      <c r="P230" s="659"/>
    </row>
    <row r="231" spans="1:16">
      <c r="A231" s="660"/>
      <c r="B231" s="725"/>
      <c r="P231" s="659"/>
    </row>
    <row r="232" spans="1:16">
      <c r="A232" s="660"/>
      <c r="B232" s="725"/>
      <c r="P232" s="659"/>
    </row>
    <row r="233" spans="1:16">
      <c r="A233" s="660"/>
      <c r="B233" s="725"/>
      <c r="P233" s="659"/>
    </row>
    <row r="234" spans="1:16">
      <c r="A234" s="660"/>
      <c r="B234" s="725"/>
      <c r="P234" s="659"/>
    </row>
    <row r="235" spans="1:16">
      <c r="A235" s="660"/>
      <c r="B235" s="725"/>
      <c r="P235" s="659"/>
    </row>
    <row r="236" spans="1:16">
      <c r="A236" s="660"/>
      <c r="B236" s="725"/>
      <c r="P236" s="659"/>
    </row>
    <row r="237" spans="1:16">
      <c r="A237" s="660"/>
      <c r="B237" s="725"/>
      <c r="P237" s="659"/>
    </row>
    <row r="238" spans="1:16">
      <c r="A238" s="660"/>
      <c r="B238" s="725"/>
      <c r="P238" s="659"/>
    </row>
    <row r="239" spans="1:16">
      <c r="A239" s="660"/>
      <c r="B239" s="725"/>
      <c r="P239" s="659"/>
    </row>
    <row r="240" spans="1:16">
      <c r="A240" s="660"/>
      <c r="B240" s="725"/>
      <c r="P240" s="659"/>
    </row>
    <row r="241" spans="1:16">
      <c r="A241" s="660"/>
      <c r="B241" s="725"/>
      <c r="P241" s="659"/>
    </row>
    <row r="242" spans="1:16">
      <c r="A242" s="660"/>
      <c r="B242" s="725"/>
      <c r="P242" s="659"/>
    </row>
    <row r="243" spans="1:16">
      <c r="A243" s="660"/>
      <c r="B243" s="725"/>
      <c r="P243" s="659"/>
    </row>
    <row r="244" spans="1:16">
      <c r="A244" s="660"/>
      <c r="B244" s="725"/>
      <c r="P244" s="659"/>
    </row>
    <row r="245" spans="1:16">
      <c r="A245" s="660"/>
      <c r="B245" s="725"/>
      <c r="P245" s="659"/>
    </row>
    <row r="246" spans="1:16">
      <c r="A246" s="660"/>
      <c r="B246" s="725"/>
      <c r="P246" s="659"/>
    </row>
    <row r="247" spans="1:16">
      <c r="A247" s="660"/>
      <c r="B247" s="725"/>
      <c r="P247" s="659"/>
    </row>
    <row r="248" spans="1:16">
      <c r="A248" s="660"/>
      <c r="B248" s="725"/>
      <c r="P248" s="659"/>
    </row>
    <row r="249" spans="1:16">
      <c r="A249" s="660"/>
      <c r="B249" s="725"/>
      <c r="P249" s="659"/>
    </row>
    <row r="250" spans="1:16">
      <c r="A250" s="660"/>
      <c r="B250" s="725"/>
      <c r="P250" s="659"/>
    </row>
    <row r="251" spans="1:16">
      <c r="A251" s="660"/>
      <c r="B251" s="725"/>
      <c r="P251" s="659"/>
    </row>
    <row r="252" spans="1:16">
      <c r="A252" s="660"/>
      <c r="B252" s="725"/>
      <c r="P252" s="659"/>
    </row>
    <row r="253" spans="1:16">
      <c r="A253" s="660"/>
      <c r="B253" s="725"/>
      <c r="P253" s="659"/>
    </row>
    <row r="254" spans="1:16">
      <c r="A254" s="660"/>
      <c r="B254" s="725"/>
      <c r="P254" s="659"/>
    </row>
    <row r="255" spans="1:16">
      <c r="A255" s="660"/>
      <c r="B255" s="725"/>
      <c r="P255" s="659"/>
    </row>
    <row r="256" spans="1:16">
      <c r="A256" s="660"/>
      <c r="B256" s="725"/>
      <c r="P256" s="659"/>
    </row>
    <row r="257" spans="1:16">
      <c r="A257" s="660"/>
      <c r="B257" s="725"/>
      <c r="P257" s="659"/>
    </row>
    <row r="258" spans="1:16">
      <c r="A258" s="660"/>
      <c r="B258" s="725"/>
      <c r="P258" s="659"/>
    </row>
    <row r="259" spans="1:16">
      <c r="A259" s="660"/>
      <c r="B259" s="725"/>
      <c r="P259" s="659"/>
    </row>
    <row r="260" spans="1:16">
      <c r="A260" s="660"/>
      <c r="B260" s="725"/>
      <c r="P260" s="659"/>
    </row>
    <row r="261" spans="1:16">
      <c r="A261" s="660"/>
      <c r="B261" s="725"/>
      <c r="P261" s="659"/>
    </row>
    <row r="262" spans="1:16">
      <c r="A262" s="660"/>
      <c r="B262" s="725"/>
      <c r="P262" s="659"/>
    </row>
    <row r="263" spans="1:16">
      <c r="A263" s="660"/>
      <c r="B263" s="725"/>
      <c r="P263" s="659"/>
    </row>
    <row r="264" spans="1:16">
      <c r="A264" s="660"/>
      <c r="B264" s="725"/>
      <c r="P264" s="659"/>
    </row>
    <row r="265" spans="1:16">
      <c r="A265" s="660"/>
      <c r="B265" s="725"/>
      <c r="P265" s="659"/>
    </row>
    <row r="266" spans="1:16">
      <c r="A266" s="660"/>
      <c r="B266" s="725"/>
      <c r="P266" s="659"/>
    </row>
    <row r="267" spans="1:16">
      <c r="A267" s="660"/>
      <c r="B267" s="725"/>
      <c r="P267" s="659"/>
    </row>
    <row r="268" spans="1:16">
      <c r="A268" s="660"/>
      <c r="B268" s="725"/>
      <c r="P268" s="659"/>
    </row>
    <row r="269" spans="1:16">
      <c r="A269" s="660"/>
      <c r="B269" s="725"/>
      <c r="P269" s="659"/>
    </row>
    <row r="270" spans="1:16">
      <c r="A270" s="660"/>
      <c r="B270" s="725"/>
      <c r="P270" s="659"/>
    </row>
    <row r="271" spans="1:16">
      <c r="A271" s="660"/>
      <c r="B271" s="725"/>
      <c r="P271" s="659"/>
    </row>
    <row r="272" spans="1:16">
      <c r="A272" s="660"/>
      <c r="B272" s="725"/>
      <c r="P272" s="659"/>
    </row>
    <row r="273" spans="1:16">
      <c r="A273" s="660"/>
      <c r="B273" s="725"/>
      <c r="P273" s="659"/>
    </row>
    <row r="274" spans="1:16">
      <c r="A274" s="660"/>
      <c r="B274" s="725"/>
      <c r="P274" s="659"/>
    </row>
    <row r="275" spans="1:16">
      <c r="A275" s="660"/>
      <c r="B275" s="725"/>
      <c r="P275" s="659"/>
    </row>
    <row r="276" spans="1:16">
      <c r="A276" s="660"/>
      <c r="B276" s="725"/>
      <c r="P276" s="659"/>
    </row>
    <row r="277" spans="1:16">
      <c r="A277" s="660"/>
      <c r="B277" s="725"/>
      <c r="P277" s="659"/>
    </row>
    <row r="278" spans="1:16">
      <c r="A278" s="660"/>
      <c r="B278" s="725"/>
      <c r="P278" s="659"/>
    </row>
    <row r="279" spans="1:16">
      <c r="A279" s="660"/>
      <c r="B279" s="725"/>
      <c r="P279" s="659"/>
    </row>
    <row r="280" spans="1:16">
      <c r="A280" s="660"/>
      <c r="B280" s="725"/>
      <c r="P280" s="659"/>
    </row>
    <row r="281" spans="1:16">
      <c r="A281" s="660"/>
      <c r="B281" s="725"/>
      <c r="P281" s="659"/>
    </row>
    <row r="282" spans="1:16">
      <c r="A282" s="660"/>
      <c r="B282" s="725"/>
      <c r="P282" s="659"/>
    </row>
    <row r="283" spans="1:16">
      <c r="A283" s="660"/>
      <c r="B283" s="725"/>
      <c r="P283" s="659"/>
    </row>
    <row r="284" spans="1:16">
      <c r="A284" s="660"/>
      <c r="B284" s="725"/>
      <c r="P284" s="659"/>
    </row>
    <row r="285" spans="1:16">
      <c r="A285" s="660"/>
      <c r="B285" s="725"/>
      <c r="P285" s="659"/>
    </row>
    <row r="286" spans="1:16">
      <c r="A286" s="660"/>
      <c r="B286" s="725"/>
      <c r="P286" s="659"/>
    </row>
    <row r="287" spans="1:16">
      <c r="A287" s="660"/>
      <c r="B287" s="725"/>
      <c r="P287" s="659"/>
    </row>
    <row r="288" spans="1:16">
      <c r="A288" s="660"/>
      <c r="B288" s="725"/>
      <c r="P288" s="659"/>
    </row>
    <row r="289" spans="1:16">
      <c r="A289" s="660"/>
      <c r="B289" s="725"/>
      <c r="P289" s="659"/>
    </row>
    <row r="290" spans="1:16">
      <c r="A290" s="660"/>
      <c r="B290" s="725"/>
      <c r="P290" s="659"/>
    </row>
    <row r="291" spans="1:16">
      <c r="A291" s="660"/>
      <c r="B291" s="725"/>
      <c r="P291" s="659"/>
    </row>
    <row r="292" spans="1:16">
      <c r="A292" s="660"/>
      <c r="B292" s="725"/>
      <c r="P292" s="659"/>
    </row>
    <row r="293" spans="1:16">
      <c r="A293" s="660"/>
      <c r="B293" s="725"/>
      <c r="P293" s="659"/>
    </row>
    <row r="294" spans="1:16">
      <c r="A294" s="660"/>
      <c r="B294" s="725"/>
      <c r="P294" s="659"/>
    </row>
    <row r="295" spans="1:16">
      <c r="A295" s="660"/>
      <c r="B295" s="725"/>
      <c r="P295" s="659"/>
    </row>
    <row r="296" spans="1:16">
      <c r="A296" s="660"/>
      <c r="B296" s="725"/>
      <c r="P296" s="659"/>
    </row>
    <row r="297" spans="1:16">
      <c r="A297" s="660"/>
      <c r="B297" s="725"/>
      <c r="P297" s="659"/>
    </row>
    <row r="298" spans="1:16">
      <c r="A298" s="660"/>
      <c r="B298" s="725"/>
      <c r="P298" s="659"/>
    </row>
    <row r="299" spans="1:16">
      <c r="A299" s="660"/>
      <c r="B299" s="725"/>
      <c r="P299" s="659"/>
    </row>
    <row r="300" spans="1:16">
      <c r="A300" s="660"/>
      <c r="B300" s="725"/>
      <c r="P300" s="659"/>
    </row>
    <row r="301" spans="1:16">
      <c r="A301" s="660"/>
      <c r="B301" s="725"/>
      <c r="P301" s="659"/>
    </row>
    <row r="302" spans="1:16">
      <c r="A302" s="660"/>
      <c r="B302" s="725"/>
      <c r="P302" s="659"/>
    </row>
    <row r="303" spans="1:16">
      <c r="A303" s="660"/>
      <c r="B303" s="725"/>
      <c r="P303" s="659"/>
    </row>
    <row r="304" spans="1:16">
      <c r="A304" s="660"/>
      <c r="B304" s="725"/>
      <c r="P304" s="659"/>
    </row>
    <row r="305" spans="1:16">
      <c r="A305" s="660"/>
      <c r="B305" s="725"/>
      <c r="P305" s="659"/>
    </row>
    <row r="306" spans="1:16">
      <c r="A306" s="660"/>
      <c r="B306" s="725"/>
      <c r="P306" s="659"/>
    </row>
    <row r="307" spans="1:16">
      <c r="A307" s="660"/>
      <c r="B307" s="725"/>
      <c r="P307" s="659"/>
    </row>
    <row r="308" spans="1:16">
      <c r="A308" s="660"/>
      <c r="B308" s="725"/>
      <c r="P308" s="659"/>
    </row>
    <row r="309" spans="1:16">
      <c r="A309" s="660"/>
      <c r="B309" s="725"/>
      <c r="P309" s="659"/>
    </row>
    <row r="310" spans="1:16">
      <c r="A310" s="660"/>
      <c r="B310" s="725"/>
      <c r="P310" s="659"/>
    </row>
    <row r="311" spans="1:16">
      <c r="A311" s="660"/>
      <c r="B311" s="725"/>
      <c r="P311" s="659"/>
    </row>
    <row r="312" spans="1:16">
      <c r="A312" s="660"/>
      <c r="B312" s="725"/>
      <c r="P312" s="659"/>
    </row>
    <row r="313" spans="1:16">
      <c r="A313" s="660"/>
      <c r="B313" s="725"/>
      <c r="P313" s="659"/>
    </row>
    <row r="314" spans="1:16">
      <c r="A314" s="660"/>
      <c r="B314" s="725"/>
      <c r="P314" s="659"/>
    </row>
    <row r="315" spans="1:16">
      <c r="A315" s="660"/>
      <c r="B315" s="725"/>
      <c r="P315" s="659"/>
    </row>
    <row r="316" spans="1:16">
      <c r="A316" s="660"/>
      <c r="B316" s="725"/>
      <c r="P316" s="659"/>
    </row>
    <row r="317" spans="1:16">
      <c r="A317" s="660"/>
      <c r="B317" s="725"/>
      <c r="P317" s="659"/>
    </row>
    <row r="318" spans="1:16">
      <c r="A318" s="660"/>
      <c r="B318" s="725"/>
      <c r="P318" s="659"/>
    </row>
    <row r="319" spans="1:16">
      <c r="A319" s="660"/>
      <c r="B319" s="725"/>
      <c r="P319" s="659"/>
    </row>
    <row r="320" spans="1:16">
      <c r="A320" s="660"/>
      <c r="B320" s="725"/>
      <c r="P320" s="659"/>
    </row>
    <row r="321" spans="1:16">
      <c r="A321" s="660"/>
      <c r="B321" s="725"/>
      <c r="P321" s="659"/>
    </row>
    <row r="322" spans="1:16">
      <c r="A322" s="660"/>
      <c r="B322" s="725"/>
      <c r="P322" s="659"/>
    </row>
    <row r="323" spans="1:16">
      <c r="A323" s="660"/>
      <c r="B323" s="725"/>
      <c r="P323" s="659"/>
    </row>
    <row r="324" spans="1:16">
      <c r="A324" s="660"/>
      <c r="B324" s="725"/>
      <c r="P324" s="659"/>
    </row>
    <row r="325" spans="1:16">
      <c r="A325" s="660"/>
      <c r="B325" s="725"/>
      <c r="P325" s="659"/>
    </row>
    <row r="326" spans="1:16">
      <c r="A326" s="660"/>
      <c r="B326" s="725"/>
      <c r="P326" s="659"/>
    </row>
    <row r="327" spans="1:16">
      <c r="A327" s="660"/>
      <c r="B327" s="725"/>
      <c r="P327" s="659"/>
    </row>
    <row r="328" spans="1:16">
      <c r="A328" s="660"/>
      <c r="B328" s="725"/>
      <c r="P328" s="659"/>
    </row>
    <row r="329" spans="1:16">
      <c r="A329" s="660"/>
      <c r="B329" s="725"/>
      <c r="P329" s="659"/>
    </row>
    <row r="330" spans="1:16">
      <c r="A330" s="660"/>
      <c r="B330" s="725"/>
      <c r="P330" s="659"/>
    </row>
    <row r="331" spans="1:16">
      <c r="A331" s="660"/>
      <c r="B331" s="725"/>
      <c r="P331" s="659"/>
    </row>
    <row r="332" spans="1:16">
      <c r="A332" s="660"/>
      <c r="B332" s="725"/>
      <c r="P332" s="659"/>
    </row>
    <row r="333" spans="1:16">
      <c r="A333" s="660"/>
      <c r="B333" s="725"/>
      <c r="P333" s="659"/>
    </row>
    <row r="334" spans="1:16">
      <c r="A334" s="660"/>
      <c r="B334" s="725"/>
      <c r="P334" s="659"/>
    </row>
    <row r="335" spans="1:16">
      <c r="A335" s="660"/>
      <c r="B335" s="725"/>
      <c r="P335" s="659"/>
    </row>
    <row r="336" spans="1:16">
      <c r="A336" s="660"/>
      <c r="B336" s="725"/>
      <c r="P336" s="659"/>
    </row>
    <row r="337" spans="1:16">
      <c r="A337" s="660"/>
      <c r="B337" s="725"/>
      <c r="P337" s="659"/>
    </row>
    <row r="338" spans="1:16">
      <c r="A338" s="660"/>
      <c r="B338" s="725"/>
      <c r="P338" s="659"/>
    </row>
    <row r="339" spans="1:16">
      <c r="A339" s="660"/>
      <c r="B339" s="725"/>
      <c r="P339" s="659"/>
    </row>
    <row r="340" spans="1:16">
      <c r="A340" s="660"/>
      <c r="B340" s="725"/>
      <c r="P340" s="659"/>
    </row>
    <row r="341" spans="1:16">
      <c r="A341" s="660"/>
      <c r="B341" s="725"/>
      <c r="P341" s="659"/>
    </row>
    <row r="342" spans="1:16">
      <c r="A342" s="660"/>
      <c r="B342" s="725"/>
      <c r="P342" s="659"/>
    </row>
    <row r="343" spans="1:16">
      <c r="A343" s="660"/>
      <c r="B343" s="725"/>
      <c r="P343" s="659"/>
    </row>
    <row r="344" spans="1:16">
      <c r="A344" s="660"/>
      <c r="B344" s="725"/>
      <c r="P344" s="659"/>
    </row>
    <row r="345" spans="1:16">
      <c r="A345" s="660"/>
      <c r="B345" s="725"/>
      <c r="P345" s="659"/>
    </row>
    <row r="346" spans="1:16">
      <c r="A346" s="660"/>
      <c r="B346" s="725"/>
      <c r="P346" s="659"/>
    </row>
    <row r="347" spans="1:16">
      <c r="A347" s="660"/>
      <c r="B347" s="725"/>
      <c r="P347" s="659"/>
    </row>
    <row r="348" spans="1:16">
      <c r="A348" s="660"/>
      <c r="B348" s="725"/>
      <c r="P348" s="659"/>
    </row>
    <row r="349" spans="1:16">
      <c r="A349" s="660"/>
      <c r="B349" s="725"/>
      <c r="P349" s="659"/>
    </row>
    <row r="350" spans="1:16">
      <c r="A350" s="660"/>
      <c r="B350" s="725"/>
      <c r="P350" s="659"/>
    </row>
    <row r="351" spans="1:16">
      <c r="A351" s="660"/>
      <c r="B351" s="725"/>
      <c r="P351" s="659"/>
    </row>
    <row r="352" spans="1:16">
      <c r="A352" s="660"/>
      <c r="B352" s="725"/>
      <c r="P352" s="659"/>
    </row>
    <row r="353" spans="1:16">
      <c r="A353" s="660"/>
      <c r="B353" s="725"/>
      <c r="P353" s="659"/>
    </row>
    <row r="354" spans="1:16">
      <c r="A354" s="660"/>
      <c r="B354" s="725"/>
      <c r="P354" s="659"/>
    </row>
    <row r="355" spans="1:16">
      <c r="A355" s="660"/>
      <c r="B355" s="725"/>
      <c r="P355" s="659"/>
    </row>
    <row r="356" spans="1:16">
      <c r="A356" s="660"/>
      <c r="B356" s="725"/>
      <c r="P356" s="659"/>
    </row>
    <row r="357" spans="1:16">
      <c r="A357" s="660"/>
      <c r="B357" s="725"/>
      <c r="P357" s="659"/>
    </row>
    <row r="358" spans="1:16">
      <c r="A358" s="660"/>
      <c r="B358" s="725"/>
      <c r="P358" s="659"/>
    </row>
    <row r="359" spans="1:16">
      <c r="A359" s="660"/>
      <c r="B359" s="725"/>
      <c r="P359" s="659"/>
    </row>
    <row r="360" spans="1:16">
      <c r="A360" s="660"/>
      <c r="B360" s="725"/>
      <c r="P360" s="659"/>
    </row>
    <row r="361" spans="1:16">
      <c r="A361" s="660"/>
      <c r="B361" s="725"/>
      <c r="P361" s="659"/>
    </row>
    <row r="362" spans="1:16">
      <c r="A362" s="660"/>
      <c r="B362" s="725"/>
      <c r="P362" s="659"/>
    </row>
    <row r="363" spans="1:16">
      <c r="A363" s="660"/>
      <c r="B363" s="725"/>
      <c r="P363" s="659"/>
    </row>
    <row r="364" spans="1:16">
      <c r="A364" s="660"/>
      <c r="B364" s="725"/>
      <c r="P364" s="659"/>
    </row>
    <row r="365" spans="1:16">
      <c r="A365" s="660"/>
      <c r="B365" s="725"/>
      <c r="P365" s="659"/>
    </row>
    <row r="366" spans="1:16">
      <c r="A366" s="660"/>
      <c r="B366" s="725"/>
      <c r="P366" s="659"/>
    </row>
    <row r="367" spans="1:16">
      <c r="A367" s="660"/>
      <c r="B367" s="725"/>
      <c r="P367" s="659"/>
    </row>
    <row r="368" spans="1:16">
      <c r="A368" s="660"/>
      <c r="B368" s="725"/>
      <c r="P368" s="659"/>
    </row>
    <row r="369" spans="1:16">
      <c r="A369" s="660"/>
      <c r="B369" s="725"/>
      <c r="P369" s="659"/>
    </row>
    <row r="370" spans="1:16">
      <c r="A370" s="660"/>
      <c r="B370" s="725"/>
      <c r="P370" s="659"/>
    </row>
    <row r="371" spans="1:16">
      <c r="A371" s="660"/>
      <c r="B371" s="725"/>
      <c r="P371" s="659"/>
    </row>
    <row r="372" spans="1:16">
      <c r="A372" s="660"/>
      <c r="B372" s="725"/>
      <c r="P372" s="659"/>
    </row>
    <row r="373" spans="1:16">
      <c r="A373" s="660"/>
      <c r="B373" s="725"/>
      <c r="P373" s="659"/>
    </row>
    <row r="374" spans="1:16">
      <c r="A374" s="660"/>
      <c r="B374" s="725"/>
      <c r="P374" s="659"/>
    </row>
    <row r="375" spans="1:16">
      <c r="A375" s="660"/>
      <c r="B375" s="725"/>
      <c r="P375" s="659"/>
    </row>
    <row r="376" spans="1:16">
      <c r="A376" s="660"/>
      <c r="B376" s="725"/>
      <c r="P376" s="659"/>
    </row>
    <row r="377" spans="1:16">
      <c r="A377" s="660"/>
      <c r="B377" s="725"/>
      <c r="P377" s="659"/>
    </row>
    <row r="378" spans="1:16">
      <c r="A378" s="660"/>
      <c r="B378" s="725"/>
      <c r="P378" s="659"/>
    </row>
    <row r="379" spans="1:16">
      <c r="A379" s="660"/>
      <c r="B379" s="725"/>
      <c r="P379" s="659"/>
    </row>
    <row r="380" spans="1:16">
      <c r="A380" s="660"/>
      <c r="B380" s="725"/>
      <c r="P380" s="659"/>
    </row>
    <row r="381" spans="1:16">
      <c r="A381" s="660"/>
      <c r="B381" s="725"/>
      <c r="P381" s="659"/>
    </row>
    <row r="382" spans="1:16">
      <c r="A382" s="660"/>
      <c r="B382" s="725"/>
      <c r="P382" s="659"/>
    </row>
    <row r="383" spans="1:16">
      <c r="A383" s="660"/>
      <c r="B383" s="725"/>
      <c r="P383" s="659"/>
    </row>
    <row r="384" spans="1:16">
      <c r="A384" s="660"/>
      <c r="B384" s="725"/>
      <c r="P384" s="659"/>
    </row>
    <row r="385" spans="1:16">
      <c r="A385" s="660"/>
      <c r="B385" s="725"/>
      <c r="P385" s="659"/>
    </row>
    <row r="386" spans="1:16">
      <c r="A386" s="660"/>
      <c r="B386" s="725"/>
      <c r="P386" s="659"/>
    </row>
    <row r="387" spans="1:16">
      <c r="A387" s="660"/>
      <c r="B387" s="725"/>
      <c r="P387" s="659"/>
    </row>
    <row r="388" spans="1:16">
      <c r="A388" s="660"/>
      <c r="B388" s="725"/>
      <c r="P388" s="659"/>
    </row>
    <row r="389" spans="1:16">
      <c r="A389" s="660"/>
      <c r="B389" s="725"/>
      <c r="P389" s="659"/>
    </row>
    <row r="390" spans="1:16">
      <c r="A390" s="660"/>
      <c r="B390" s="725"/>
      <c r="P390" s="659"/>
    </row>
    <row r="391" spans="1:16">
      <c r="A391" s="660"/>
      <c r="B391" s="725"/>
      <c r="P391" s="659"/>
    </row>
    <row r="392" spans="1:16">
      <c r="A392" s="660"/>
      <c r="B392" s="725"/>
      <c r="P392" s="659"/>
    </row>
    <row r="393" spans="1:16">
      <c r="A393" s="660"/>
      <c r="B393" s="725"/>
      <c r="P393" s="659"/>
    </row>
    <row r="394" spans="1:16">
      <c r="A394" s="660"/>
      <c r="B394" s="725"/>
      <c r="P394" s="659"/>
    </row>
    <row r="395" spans="1:16">
      <c r="A395" s="660"/>
      <c r="B395" s="725"/>
      <c r="P395" s="659"/>
    </row>
    <row r="396" spans="1:16">
      <c r="A396" s="660"/>
      <c r="B396" s="725"/>
      <c r="P396" s="659"/>
    </row>
    <row r="397" spans="1:16">
      <c r="A397" s="660"/>
      <c r="B397" s="725"/>
      <c r="P397" s="659"/>
    </row>
    <row r="398" spans="1:16">
      <c r="A398" s="660"/>
      <c r="B398" s="725"/>
      <c r="P398" s="659"/>
    </row>
    <row r="399" spans="1:16">
      <c r="A399" s="660"/>
      <c r="B399" s="725"/>
      <c r="P399" s="659"/>
    </row>
    <row r="400" spans="1:16">
      <c r="A400" s="660"/>
      <c r="B400" s="725"/>
      <c r="P400" s="659"/>
    </row>
    <row r="401" spans="1:16">
      <c r="A401" s="660"/>
      <c r="B401" s="725"/>
      <c r="P401" s="659"/>
    </row>
    <row r="402" spans="1:16">
      <c r="A402" s="660"/>
      <c r="B402" s="725"/>
      <c r="P402" s="659"/>
    </row>
    <row r="403" spans="1:16">
      <c r="A403" s="660"/>
      <c r="B403" s="725"/>
      <c r="P403" s="659"/>
    </row>
    <row r="404" spans="1:16">
      <c r="A404" s="660"/>
      <c r="B404" s="725"/>
      <c r="P404" s="659"/>
    </row>
    <row r="405" spans="1:16">
      <c r="A405" s="660"/>
      <c r="B405" s="725"/>
      <c r="P405" s="659"/>
    </row>
    <row r="406" spans="1:16">
      <c r="A406" s="660"/>
      <c r="B406" s="725"/>
      <c r="P406" s="659"/>
    </row>
    <row r="407" spans="1:16">
      <c r="A407" s="660"/>
      <c r="B407" s="725"/>
      <c r="P407" s="659"/>
    </row>
    <row r="408" spans="1:16">
      <c r="A408" s="660"/>
      <c r="B408" s="725"/>
      <c r="P408" s="659"/>
    </row>
    <row r="409" spans="1:16">
      <c r="A409" s="660"/>
      <c r="B409" s="725"/>
      <c r="P409" s="659"/>
    </row>
    <row r="410" spans="1:16">
      <c r="A410" s="660"/>
      <c r="B410" s="725"/>
      <c r="P410" s="659"/>
    </row>
    <row r="411" spans="1:16">
      <c r="A411" s="660"/>
      <c r="B411" s="725"/>
      <c r="P411" s="659"/>
    </row>
    <row r="412" spans="1:16">
      <c r="A412" s="660"/>
      <c r="B412" s="725"/>
      <c r="P412" s="659"/>
    </row>
    <row r="413" spans="1:16">
      <c r="A413" s="660"/>
      <c r="B413" s="725"/>
      <c r="P413" s="659"/>
    </row>
    <row r="414" spans="1:16">
      <c r="A414" s="660"/>
      <c r="B414" s="725"/>
      <c r="P414" s="659"/>
    </row>
    <row r="415" spans="1:16">
      <c r="A415" s="660"/>
      <c r="B415" s="725"/>
      <c r="P415" s="659"/>
    </row>
    <row r="416" spans="1:16">
      <c r="A416" s="660"/>
      <c r="B416" s="725"/>
      <c r="P416" s="659"/>
    </row>
    <row r="417" spans="1:16">
      <c r="A417" s="660"/>
      <c r="B417" s="725"/>
      <c r="P417" s="659"/>
    </row>
    <row r="418" spans="1:16">
      <c r="A418" s="660"/>
      <c r="B418" s="725"/>
      <c r="P418" s="659"/>
    </row>
    <row r="419" spans="1:16">
      <c r="A419" s="660"/>
      <c r="B419" s="725"/>
      <c r="P419" s="659"/>
    </row>
    <row r="420" spans="1:16">
      <c r="A420" s="660"/>
      <c r="B420" s="725"/>
      <c r="P420" s="659"/>
    </row>
    <row r="421" spans="1:16">
      <c r="A421" s="660"/>
      <c r="B421" s="725"/>
      <c r="P421" s="659"/>
    </row>
    <row r="422" spans="1:16">
      <c r="A422" s="660"/>
      <c r="B422" s="725"/>
      <c r="P422" s="659"/>
    </row>
    <row r="423" spans="1:16">
      <c r="A423" s="660"/>
      <c r="B423" s="725"/>
      <c r="P423" s="659"/>
    </row>
    <row r="424" spans="1:16">
      <c r="A424" s="660"/>
      <c r="B424" s="725"/>
      <c r="P424" s="659"/>
    </row>
    <row r="425" spans="1:16">
      <c r="A425" s="660"/>
      <c r="B425" s="725"/>
      <c r="P425" s="659"/>
    </row>
    <row r="426" spans="1:16">
      <c r="A426" s="660"/>
      <c r="B426" s="725"/>
      <c r="P426" s="659"/>
    </row>
    <row r="427" spans="1:16">
      <c r="A427" s="660"/>
      <c r="B427" s="725"/>
      <c r="P427" s="659"/>
    </row>
    <row r="428" spans="1:16">
      <c r="A428" s="660"/>
      <c r="B428" s="725"/>
      <c r="P428" s="659"/>
    </row>
    <row r="429" spans="1:16">
      <c r="A429" s="660"/>
      <c r="B429" s="725"/>
      <c r="P429" s="659"/>
    </row>
    <row r="430" spans="1:16">
      <c r="A430" s="660"/>
      <c r="B430" s="725"/>
      <c r="P430" s="659"/>
    </row>
    <row r="431" spans="1:16">
      <c r="A431" s="660"/>
      <c r="B431" s="725"/>
      <c r="P431" s="659"/>
    </row>
    <row r="432" spans="1:16">
      <c r="A432" s="660"/>
      <c r="B432" s="725"/>
      <c r="P432" s="659"/>
    </row>
    <row r="433" spans="1:16">
      <c r="A433" s="660"/>
      <c r="B433" s="725"/>
      <c r="P433" s="659"/>
    </row>
    <row r="434" spans="1:16">
      <c r="A434" s="660"/>
      <c r="B434" s="725"/>
      <c r="P434" s="659"/>
    </row>
    <row r="435" spans="1:16">
      <c r="A435" s="660"/>
      <c r="B435" s="725"/>
      <c r="P435" s="659"/>
    </row>
    <row r="436" spans="1:16">
      <c r="A436" s="660"/>
      <c r="B436" s="725"/>
      <c r="P436" s="659"/>
    </row>
    <row r="437" spans="1:16">
      <c r="A437" s="660"/>
      <c r="B437" s="725"/>
      <c r="P437" s="659"/>
    </row>
    <row r="438" spans="1:16">
      <c r="A438" s="660"/>
      <c r="B438" s="725"/>
      <c r="P438" s="659"/>
    </row>
    <row r="439" spans="1:16">
      <c r="A439" s="660"/>
      <c r="B439" s="725"/>
      <c r="P439" s="659"/>
    </row>
    <row r="440" spans="1:16">
      <c r="A440" s="660"/>
      <c r="B440" s="725"/>
      <c r="P440" s="659"/>
    </row>
    <row r="441" spans="1:16">
      <c r="A441" s="660"/>
      <c r="B441" s="725"/>
      <c r="P441" s="659"/>
    </row>
    <row r="442" spans="1:16">
      <c r="A442" s="660"/>
      <c r="B442" s="725"/>
      <c r="P442" s="659"/>
    </row>
    <row r="443" spans="1:16">
      <c r="A443" s="660"/>
      <c r="B443" s="725"/>
      <c r="P443" s="659"/>
    </row>
    <row r="444" spans="1:16">
      <c r="A444" s="660"/>
      <c r="B444" s="725"/>
      <c r="P444" s="659"/>
    </row>
    <row r="445" spans="1:16">
      <c r="A445" s="660"/>
      <c r="B445" s="725"/>
      <c r="P445" s="659"/>
    </row>
    <row r="446" spans="1:16">
      <c r="A446" s="660"/>
      <c r="B446" s="725"/>
      <c r="P446" s="659"/>
    </row>
    <row r="447" spans="1:16">
      <c r="A447" s="660"/>
      <c r="B447" s="725"/>
      <c r="P447" s="659"/>
    </row>
    <row r="448" spans="1:16">
      <c r="A448" s="660"/>
      <c r="B448" s="725"/>
      <c r="P448" s="659"/>
    </row>
    <row r="449" spans="1:16">
      <c r="A449" s="660"/>
      <c r="B449" s="725"/>
      <c r="P449" s="659"/>
    </row>
    <row r="450" spans="1:16">
      <c r="A450" s="660"/>
      <c r="B450" s="725"/>
      <c r="P450" s="659"/>
    </row>
    <row r="451" spans="1:16">
      <c r="A451" s="660"/>
      <c r="B451" s="725"/>
      <c r="P451" s="659"/>
    </row>
    <row r="452" spans="1:16">
      <c r="A452" s="660"/>
      <c r="B452" s="725"/>
      <c r="P452" s="659"/>
    </row>
    <row r="453" spans="1:16">
      <c r="A453" s="660"/>
      <c r="B453" s="725"/>
      <c r="P453" s="659"/>
    </row>
    <row r="454" spans="1:16">
      <c r="A454" s="660"/>
      <c r="B454" s="725"/>
      <c r="P454" s="659"/>
    </row>
    <row r="455" spans="1:16">
      <c r="A455" s="660"/>
      <c r="B455" s="725"/>
      <c r="P455" s="659"/>
    </row>
    <row r="456" spans="1:16">
      <c r="A456" s="660"/>
      <c r="B456" s="725"/>
      <c r="P456" s="659"/>
    </row>
    <row r="457" spans="1:16">
      <c r="A457" s="660"/>
      <c r="B457" s="725"/>
      <c r="P457" s="659"/>
    </row>
    <row r="458" spans="1:16">
      <c r="A458" s="660"/>
      <c r="B458" s="725"/>
      <c r="P458" s="659"/>
    </row>
    <row r="459" spans="1:16">
      <c r="A459" s="660"/>
      <c r="B459" s="725"/>
    </row>
    <row r="460" spans="1:16">
      <c r="A460" s="660"/>
      <c r="B460" s="725"/>
    </row>
    <row r="461" spans="1:16">
      <c r="A461" s="660"/>
      <c r="B461" s="725"/>
    </row>
    <row r="462" spans="1:16">
      <c r="A462" s="660"/>
      <c r="B462" s="725"/>
    </row>
    <row r="463" spans="1:16">
      <c r="A463" s="660"/>
      <c r="B463" s="725"/>
    </row>
    <row r="464" spans="1:16">
      <c r="A464" s="660"/>
      <c r="B464" s="725"/>
    </row>
    <row r="465" spans="1:2">
      <c r="A465" s="660"/>
      <c r="B465" s="725"/>
    </row>
    <row r="466" spans="1:2">
      <c r="A466" s="660"/>
      <c r="B466" s="725"/>
    </row>
    <row r="467" spans="1:2">
      <c r="A467" s="660"/>
      <c r="B467" s="725"/>
    </row>
    <row r="468" spans="1:2">
      <c r="A468" s="660"/>
      <c r="B468" s="725"/>
    </row>
    <row r="469" spans="1:2">
      <c r="A469" s="660"/>
      <c r="B469" s="725"/>
    </row>
    <row r="470" spans="1:2">
      <c r="A470" s="660"/>
      <c r="B470" s="725"/>
    </row>
    <row r="471" spans="1:2">
      <c r="A471" s="660"/>
      <c r="B471" s="725"/>
    </row>
    <row r="472" spans="1:2">
      <c r="A472" s="660"/>
      <c r="B472" s="725"/>
    </row>
    <row r="473" spans="1:2">
      <c r="A473" s="660"/>
      <c r="B473" s="725"/>
    </row>
    <row r="474" spans="1:2">
      <c r="A474" s="660"/>
      <c r="B474" s="725"/>
    </row>
    <row r="475" spans="1:2">
      <c r="A475" s="660"/>
      <c r="B475" s="725"/>
    </row>
    <row r="476" spans="1:2">
      <c r="A476" s="660"/>
      <c r="B476" s="725"/>
    </row>
    <row r="477" spans="1:2">
      <c r="A477" s="660"/>
      <c r="B477" s="725"/>
    </row>
    <row r="478" spans="1:2">
      <c r="A478" s="660"/>
      <c r="B478" s="725"/>
    </row>
    <row r="479" spans="1:2">
      <c r="A479" s="660"/>
      <c r="B479" s="725"/>
    </row>
    <row r="480" spans="1:2">
      <c r="A480" s="660"/>
      <c r="B480" s="725"/>
    </row>
    <row r="481" spans="1:2">
      <c r="A481" s="660"/>
      <c r="B481" s="725"/>
    </row>
    <row r="482" spans="1:2">
      <c r="A482" s="660"/>
      <c r="B482" s="725"/>
    </row>
    <row r="483" spans="1:2">
      <c r="A483" s="660"/>
      <c r="B483" s="725"/>
    </row>
    <row r="484" spans="1:2">
      <c r="A484" s="660"/>
      <c r="B484" s="725"/>
    </row>
    <row r="485" spans="1:2">
      <c r="A485" s="660"/>
      <c r="B485" s="725"/>
    </row>
    <row r="486" spans="1:2">
      <c r="A486" s="660"/>
      <c r="B486" s="725"/>
    </row>
    <row r="487" spans="1:2">
      <c r="A487" s="660"/>
      <c r="B487" s="725"/>
    </row>
    <row r="488" spans="1:2">
      <c r="A488" s="660"/>
      <c r="B488" s="725"/>
    </row>
    <row r="489" spans="1:2">
      <c r="A489" s="660"/>
      <c r="B489" s="725"/>
    </row>
    <row r="490" spans="1:2">
      <c r="A490" s="660"/>
      <c r="B490" s="725"/>
    </row>
    <row r="491" spans="1:2">
      <c r="A491" s="660"/>
      <c r="B491" s="725"/>
    </row>
    <row r="492" spans="1:2">
      <c r="A492" s="660"/>
      <c r="B492" s="725"/>
    </row>
    <row r="493" spans="1:2">
      <c r="A493" s="660"/>
      <c r="B493" s="725"/>
    </row>
    <row r="494" spans="1:2">
      <c r="A494" s="660"/>
      <c r="B494" s="725"/>
    </row>
    <row r="495" spans="1:2">
      <c r="A495" s="660"/>
      <c r="B495" s="725"/>
    </row>
    <row r="496" spans="1:2">
      <c r="A496" s="660"/>
      <c r="B496" s="725"/>
    </row>
    <row r="497" spans="1:2">
      <c r="A497" s="660"/>
      <c r="B497" s="725"/>
    </row>
    <row r="498" spans="1:2">
      <c r="A498" s="660"/>
      <c r="B498" s="725"/>
    </row>
    <row r="499" spans="1:2">
      <c r="A499" s="660"/>
      <c r="B499" s="725"/>
    </row>
    <row r="500" spans="1:2">
      <c r="A500" s="660"/>
      <c r="B500" s="725"/>
    </row>
    <row r="501" spans="1:2">
      <c r="A501" s="660"/>
      <c r="B501" s="725"/>
    </row>
    <row r="502" spans="1:2">
      <c r="A502" s="660"/>
      <c r="B502" s="725"/>
    </row>
    <row r="503" spans="1:2">
      <c r="A503" s="660"/>
      <c r="B503" s="725"/>
    </row>
    <row r="504" spans="1:2">
      <c r="A504" s="660"/>
      <c r="B504" s="725"/>
    </row>
    <row r="505" spans="1:2">
      <c r="A505" s="660"/>
      <c r="B505" s="725"/>
    </row>
    <row r="506" spans="1:2">
      <c r="A506" s="660"/>
      <c r="B506" s="725"/>
    </row>
    <row r="507" spans="1:2">
      <c r="A507" s="660"/>
      <c r="B507" s="725"/>
    </row>
    <row r="508" spans="1:2">
      <c r="A508" s="660"/>
      <c r="B508" s="725"/>
    </row>
    <row r="509" spans="1:2">
      <c r="A509" s="660"/>
      <c r="B509" s="725"/>
    </row>
    <row r="510" spans="1:2">
      <c r="A510" s="660"/>
      <c r="B510" s="725"/>
    </row>
    <row r="511" spans="1:2">
      <c r="A511" s="660"/>
      <c r="B511" s="725"/>
    </row>
    <row r="512" spans="1:2">
      <c r="A512" s="660"/>
      <c r="B512" s="725"/>
    </row>
    <row r="513" spans="1:2">
      <c r="A513" s="660"/>
      <c r="B513" s="725"/>
    </row>
    <row r="514" spans="1:2">
      <c r="A514" s="660"/>
      <c r="B514" s="725"/>
    </row>
    <row r="515" spans="1:2">
      <c r="A515" s="660"/>
      <c r="B515" s="725"/>
    </row>
    <row r="516" spans="1:2">
      <c r="A516" s="660"/>
      <c r="B516" s="725"/>
    </row>
    <row r="517" spans="1:2">
      <c r="A517" s="660"/>
      <c r="B517" s="725"/>
    </row>
    <row r="518" spans="1:2">
      <c r="A518" s="660"/>
      <c r="B518" s="725"/>
    </row>
    <row r="519" spans="1:2">
      <c r="A519" s="660"/>
      <c r="B519" s="725"/>
    </row>
    <row r="520" spans="1:2">
      <c r="A520" s="660"/>
      <c r="B520" s="725"/>
    </row>
    <row r="521" spans="1:2">
      <c r="A521" s="660"/>
      <c r="B521" s="725"/>
    </row>
    <row r="522" spans="1:2">
      <c r="A522" s="660"/>
      <c r="B522" s="725"/>
    </row>
    <row r="523" spans="1:2">
      <c r="A523" s="660"/>
      <c r="B523" s="725"/>
    </row>
    <row r="524" spans="1:2">
      <c r="A524" s="660"/>
      <c r="B524" s="725"/>
    </row>
    <row r="525" spans="1:2">
      <c r="A525" s="660"/>
      <c r="B525" s="725"/>
    </row>
    <row r="526" spans="1:2">
      <c r="A526" s="660"/>
      <c r="B526" s="725"/>
    </row>
    <row r="527" spans="1:2">
      <c r="A527" s="660"/>
      <c r="B527" s="725"/>
    </row>
    <row r="528" spans="1:2">
      <c r="A528" s="660"/>
      <c r="B528" s="725"/>
    </row>
    <row r="529" spans="1:2">
      <c r="A529" s="660"/>
      <c r="B529" s="725"/>
    </row>
    <row r="530" spans="1:2">
      <c r="A530" s="660"/>
      <c r="B530" s="725"/>
    </row>
    <row r="531" spans="1:2">
      <c r="A531" s="660"/>
      <c r="B531" s="725"/>
    </row>
    <row r="532" spans="1:2">
      <c r="A532" s="660"/>
      <c r="B532" s="725"/>
    </row>
    <row r="533" spans="1:2">
      <c r="A533" s="660"/>
      <c r="B533" s="725"/>
    </row>
    <row r="534" spans="1:2">
      <c r="A534" s="660"/>
      <c r="B534" s="725"/>
    </row>
    <row r="535" spans="1:2">
      <c r="A535" s="660"/>
      <c r="B535" s="725"/>
    </row>
    <row r="536" spans="1:2">
      <c r="A536" s="660"/>
      <c r="B536" s="725"/>
    </row>
    <row r="537" spans="1:2">
      <c r="A537" s="660"/>
      <c r="B537" s="725"/>
    </row>
    <row r="538" spans="1:2">
      <c r="A538" s="660"/>
      <c r="B538" s="725"/>
    </row>
    <row r="539" spans="1:2">
      <c r="A539" s="660"/>
      <c r="B539" s="725"/>
    </row>
    <row r="540" spans="1:2">
      <c r="A540" s="660"/>
      <c r="B540" s="725"/>
    </row>
    <row r="541" spans="1:2">
      <c r="A541" s="660"/>
      <c r="B541" s="725"/>
    </row>
    <row r="542" spans="1:2">
      <c r="A542" s="660"/>
      <c r="B542" s="725"/>
    </row>
    <row r="543" spans="1:2">
      <c r="A543" s="660"/>
      <c r="B543" s="725"/>
    </row>
    <row r="544" spans="1:2">
      <c r="A544" s="660"/>
      <c r="B544" s="725"/>
    </row>
    <row r="545" spans="1:2">
      <c r="A545" s="660"/>
      <c r="B545" s="725"/>
    </row>
    <row r="546" spans="1:2">
      <c r="A546" s="660"/>
      <c r="B546" s="725"/>
    </row>
    <row r="547" spans="1:2">
      <c r="A547" s="660"/>
      <c r="B547" s="725"/>
    </row>
    <row r="548" spans="1:2">
      <c r="A548" s="660"/>
      <c r="B548" s="725"/>
    </row>
    <row r="549" spans="1:2">
      <c r="A549" s="660"/>
      <c r="B549" s="725"/>
    </row>
    <row r="550" spans="1:2">
      <c r="A550" s="660"/>
      <c r="B550" s="725"/>
    </row>
    <row r="551" spans="1:2">
      <c r="A551" s="660"/>
      <c r="B551" s="725"/>
    </row>
    <row r="552" spans="1:2">
      <c r="A552" s="660"/>
      <c r="B552" s="725"/>
    </row>
    <row r="553" spans="1:2">
      <c r="A553" s="660"/>
      <c r="B553" s="725"/>
    </row>
    <row r="554" spans="1:2">
      <c r="A554" s="660"/>
      <c r="B554" s="725"/>
    </row>
    <row r="555" spans="1:2">
      <c r="A555" s="660"/>
      <c r="B555" s="725"/>
    </row>
    <row r="556" spans="1:2">
      <c r="A556" s="660"/>
      <c r="B556" s="725"/>
    </row>
    <row r="557" spans="1:2">
      <c r="A557" s="660"/>
      <c r="B557" s="725"/>
    </row>
    <row r="558" spans="1:2">
      <c r="A558" s="660"/>
      <c r="B558" s="725"/>
    </row>
    <row r="559" spans="1:2">
      <c r="A559" s="660"/>
      <c r="B559" s="725"/>
    </row>
    <row r="560" spans="1:2">
      <c r="A560" s="660"/>
      <c r="B560" s="725"/>
    </row>
    <row r="561" spans="1:2">
      <c r="A561" s="660"/>
      <c r="B561" s="725"/>
    </row>
    <row r="562" spans="1:2">
      <c r="A562" s="660"/>
      <c r="B562" s="725"/>
    </row>
    <row r="563" spans="1:2">
      <c r="A563" s="660"/>
      <c r="B563" s="725"/>
    </row>
    <row r="564" spans="1:2">
      <c r="A564" s="660"/>
      <c r="B564" s="725"/>
    </row>
    <row r="565" spans="1:2">
      <c r="A565" s="660"/>
      <c r="B565" s="725"/>
    </row>
    <row r="566" spans="1:2">
      <c r="A566" s="660"/>
      <c r="B566" s="725"/>
    </row>
    <row r="567" spans="1:2">
      <c r="A567" s="660"/>
      <c r="B567" s="725"/>
    </row>
    <row r="568" spans="1:2">
      <c r="A568" s="660"/>
      <c r="B568" s="725"/>
    </row>
    <row r="569" spans="1:2">
      <c r="A569" s="660"/>
      <c r="B569" s="725"/>
    </row>
    <row r="570" spans="1:2">
      <c r="A570" s="660"/>
      <c r="B570" s="725"/>
    </row>
    <row r="571" spans="1:2">
      <c r="A571" s="660"/>
      <c r="B571" s="725"/>
    </row>
    <row r="572" spans="1:2">
      <c r="A572" s="660"/>
      <c r="B572" s="725"/>
    </row>
    <row r="573" spans="1:2">
      <c r="A573" s="660"/>
      <c r="B573" s="725"/>
    </row>
    <row r="574" spans="1:2">
      <c r="A574" s="660"/>
      <c r="B574" s="725"/>
    </row>
    <row r="575" spans="1:2">
      <c r="A575" s="660"/>
      <c r="B575" s="725"/>
    </row>
    <row r="576" spans="1:2">
      <c r="A576" s="660"/>
      <c r="B576" s="725"/>
    </row>
    <row r="577" spans="1:2">
      <c r="A577" s="660"/>
      <c r="B577" s="725"/>
    </row>
    <row r="578" spans="1:2">
      <c r="A578" s="660"/>
      <c r="B578" s="725"/>
    </row>
    <row r="579" spans="1:2">
      <c r="A579" s="660"/>
      <c r="B579" s="725"/>
    </row>
    <row r="580" spans="1:2">
      <c r="A580" s="660"/>
      <c r="B580" s="725"/>
    </row>
    <row r="581" spans="1:2">
      <c r="A581" s="660"/>
      <c r="B581" s="725"/>
    </row>
    <row r="582" spans="1:2">
      <c r="A582" s="660"/>
      <c r="B582" s="725"/>
    </row>
    <row r="583" spans="1:2">
      <c r="A583" s="660"/>
      <c r="B583" s="725"/>
    </row>
    <row r="584" spans="1:2">
      <c r="A584" s="660"/>
      <c r="B584" s="725"/>
    </row>
    <row r="585" spans="1:2">
      <c r="A585" s="660"/>
      <c r="B585" s="725"/>
    </row>
    <row r="586" spans="1:2">
      <c r="A586" s="660"/>
      <c r="B586" s="725"/>
    </row>
    <row r="587" spans="1:2">
      <c r="A587" s="660"/>
      <c r="B587" s="725"/>
    </row>
    <row r="588" spans="1:2">
      <c r="A588" s="660"/>
      <c r="B588" s="725"/>
    </row>
    <row r="589" spans="1:2">
      <c r="A589" s="660"/>
      <c r="B589" s="725"/>
    </row>
    <row r="590" spans="1:2">
      <c r="A590" s="660"/>
      <c r="B590" s="725"/>
    </row>
    <row r="591" spans="1:2">
      <c r="A591" s="660"/>
      <c r="B591" s="725"/>
    </row>
    <row r="592" spans="1:2">
      <c r="A592" s="660"/>
      <c r="B592" s="725"/>
    </row>
    <row r="593" spans="1:2">
      <c r="A593" s="660"/>
      <c r="B593" s="725"/>
    </row>
    <row r="594" spans="1:2">
      <c r="A594" s="660"/>
      <c r="B594" s="725"/>
    </row>
    <row r="595" spans="1:2">
      <c r="A595" s="660"/>
      <c r="B595" s="725"/>
    </row>
    <row r="596" spans="1:2">
      <c r="A596" s="660"/>
      <c r="B596" s="725"/>
    </row>
    <row r="597" spans="1:2">
      <c r="A597" s="660"/>
      <c r="B597" s="725"/>
    </row>
    <row r="598" spans="1:2">
      <c r="A598" s="660"/>
      <c r="B598" s="725"/>
    </row>
    <row r="599" spans="1:2">
      <c r="A599" s="660"/>
      <c r="B599" s="725"/>
    </row>
    <row r="600" spans="1:2">
      <c r="A600" s="660"/>
      <c r="B600" s="725"/>
    </row>
    <row r="601" spans="1:2">
      <c r="A601" s="660"/>
      <c r="B601" s="725"/>
    </row>
    <row r="602" spans="1:2">
      <c r="A602" s="660"/>
      <c r="B602" s="725"/>
    </row>
    <row r="603" spans="1:2">
      <c r="A603" s="660"/>
      <c r="B603" s="725"/>
    </row>
    <row r="604" spans="1:2">
      <c r="A604" s="660"/>
      <c r="B604" s="725"/>
    </row>
    <row r="605" spans="1:2">
      <c r="A605" s="660"/>
      <c r="B605" s="725"/>
    </row>
    <row r="606" spans="1:2">
      <c r="A606" s="660"/>
      <c r="B606" s="725"/>
    </row>
    <row r="607" spans="1:2">
      <c r="A607" s="660"/>
      <c r="B607" s="725"/>
    </row>
    <row r="608" spans="1:2">
      <c r="A608" s="660"/>
      <c r="B608" s="725"/>
    </row>
    <row r="609" spans="1:2">
      <c r="A609" s="660"/>
      <c r="B609" s="725"/>
    </row>
    <row r="610" spans="1:2">
      <c r="A610" s="660"/>
      <c r="B610" s="725"/>
    </row>
    <row r="611" spans="1:2">
      <c r="A611" s="660"/>
      <c r="B611" s="725"/>
    </row>
    <row r="612" spans="1:2">
      <c r="A612" s="660"/>
      <c r="B612" s="725"/>
    </row>
    <row r="613" spans="1:2">
      <c r="A613" s="660"/>
      <c r="B613" s="725"/>
    </row>
    <row r="614" spans="1:2">
      <c r="A614" s="660"/>
      <c r="B614" s="725"/>
    </row>
    <row r="615" spans="1:2">
      <c r="A615" s="660"/>
      <c r="B615" s="725"/>
    </row>
    <row r="616" spans="1:2">
      <c r="A616" s="660"/>
      <c r="B616" s="725"/>
    </row>
    <row r="617" spans="1:2">
      <c r="A617" s="660"/>
      <c r="B617" s="725"/>
    </row>
    <row r="618" spans="1:2">
      <c r="A618" s="660"/>
      <c r="B618" s="725"/>
    </row>
    <row r="619" spans="1:2">
      <c r="A619" s="660"/>
      <c r="B619" s="725"/>
    </row>
    <row r="620" spans="1:2">
      <c r="A620" s="660"/>
      <c r="B620" s="725"/>
    </row>
    <row r="621" spans="1:2">
      <c r="A621" s="660"/>
      <c r="B621" s="725"/>
    </row>
    <row r="622" spans="1:2">
      <c r="A622" s="660"/>
      <c r="B622" s="725"/>
    </row>
    <row r="623" spans="1:2">
      <c r="A623" s="660"/>
      <c r="B623" s="725"/>
    </row>
    <row r="624" spans="1:2">
      <c r="A624" s="660"/>
      <c r="B624" s="725"/>
    </row>
    <row r="625" spans="1:2">
      <c r="A625" s="660"/>
      <c r="B625" s="725"/>
    </row>
    <row r="626" spans="1:2">
      <c r="A626" s="660"/>
      <c r="B626" s="725"/>
    </row>
    <row r="627" spans="1:2">
      <c r="A627" s="660"/>
      <c r="B627" s="725"/>
    </row>
    <row r="628" spans="1:2">
      <c r="A628" s="660"/>
      <c r="B628" s="725"/>
    </row>
    <row r="629" spans="1:2">
      <c r="A629" s="660"/>
      <c r="B629" s="725"/>
    </row>
    <row r="630" spans="1:2">
      <c r="A630" s="660"/>
      <c r="B630" s="725"/>
    </row>
    <row r="631" spans="1:2">
      <c r="A631" s="660"/>
      <c r="B631" s="725"/>
    </row>
    <row r="632" spans="1:2">
      <c r="A632" s="660"/>
      <c r="B632" s="725"/>
    </row>
    <row r="633" spans="1:2">
      <c r="A633" s="660"/>
      <c r="B633" s="725"/>
    </row>
    <row r="634" spans="1:2">
      <c r="A634" s="660"/>
      <c r="B634" s="725"/>
    </row>
    <row r="635" spans="1:2">
      <c r="A635" s="660"/>
      <c r="B635" s="725"/>
    </row>
    <row r="636" spans="1:2">
      <c r="A636" s="660"/>
      <c r="B636" s="725"/>
    </row>
    <row r="637" spans="1:2">
      <c r="A637" s="660"/>
      <c r="B637" s="725"/>
    </row>
    <row r="638" spans="1:2">
      <c r="A638" s="660"/>
      <c r="B638" s="725"/>
    </row>
    <row r="639" spans="1:2">
      <c r="A639" s="660"/>
      <c r="B639" s="725"/>
    </row>
    <row r="640" spans="1:2">
      <c r="A640" s="660"/>
      <c r="B640" s="725"/>
    </row>
    <row r="641" spans="1:2">
      <c r="A641" s="660"/>
      <c r="B641" s="725"/>
    </row>
    <row r="642" spans="1:2">
      <c r="A642" s="660"/>
      <c r="B642" s="725"/>
    </row>
    <row r="643" spans="1:2">
      <c r="A643" s="660"/>
      <c r="B643" s="725"/>
    </row>
    <row r="644" spans="1:2">
      <c r="A644" s="660"/>
      <c r="B644" s="725"/>
    </row>
    <row r="645" spans="1:2">
      <c r="A645" s="660"/>
      <c r="B645" s="725"/>
    </row>
    <row r="646" spans="1:2">
      <c r="A646" s="660"/>
      <c r="B646" s="725"/>
    </row>
    <row r="647" spans="1:2">
      <c r="A647" s="660"/>
      <c r="B647" s="725"/>
    </row>
    <row r="648" spans="1:2">
      <c r="A648" s="660"/>
      <c r="B648" s="725"/>
    </row>
    <row r="649" spans="1:2">
      <c r="A649" s="660"/>
      <c r="B649" s="725"/>
    </row>
    <row r="650" spans="1:2">
      <c r="A650" s="660"/>
      <c r="B650" s="725"/>
    </row>
    <row r="651" spans="1:2">
      <c r="A651" s="660"/>
      <c r="B651" s="725"/>
    </row>
    <row r="652" spans="1:2">
      <c r="A652" s="660"/>
      <c r="B652" s="725"/>
    </row>
    <row r="653" spans="1:2">
      <c r="A653" s="660"/>
      <c r="B653" s="725"/>
    </row>
    <row r="654" spans="1:2">
      <c r="A654" s="660"/>
      <c r="B654" s="725"/>
    </row>
    <row r="655" spans="1:2">
      <c r="A655" s="660"/>
      <c r="B655" s="725"/>
    </row>
    <row r="656" spans="1:2">
      <c r="A656" s="660"/>
      <c r="B656" s="725"/>
    </row>
    <row r="657" spans="1:2">
      <c r="A657" s="660"/>
      <c r="B657" s="725"/>
    </row>
    <row r="658" spans="1:2">
      <c r="A658" s="660"/>
      <c r="B658" s="725"/>
    </row>
    <row r="659" spans="1:2">
      <c r="A659" s="660"/>
      <c r="B659" s="725"/>
    </row>
    <row r="660" spans="1:2">
      <c r="A660" s="660"/>
      <c r="B660" s="725"/>
    </row>
    <row r="661" spans="1:2">
      <c r="A661" s="660"/>
      <c r="B661" s="725"/>
    </row>
    <row r="662" spans="1:2">
      <c r="A662" s="660"/>
      <c r="B662" s="725"/>
    </row>
    <row r="663" spans="1:2">
      <c r="A663" s="660"/>
      <c r="B663" s="725"/>
    </row>
    <row r="664" spans="1:2">
      <c r="A664" s="660"/>
      <c r="B664" s="725"/>
    </row>
    <row r="665" spans="1:2">
      <c r="A665" s="660"/>
      <c r="B665" s="725"/>
    </row>
    <row r="666" spans="1:2">
      <c r="A666" s="660"/>
      <c r="B666" s="725"/>
    </row>
    <row r="667" spans="1:2">
      <c r="A667" s="660"/>
      <c r="B667" s="725"/>
    </row>
    <row r="668" spans="1:2">
      <c r="A668" s="660"/>
      <c r="B668" s="725"/>
    </row>
    <row r="669" spans="1:2">
      <c r="A669" s="660"/>
      <c r="B669" s="725"/>
    </row>
    <row r="670" spans="1:2">
      <c r="A670" s="660"/>
      <c r="B670" s="725"/>
    </row>
    <row r="671" spans="1:2">
      <c r="A671" s="660"/>
      <c r="B671" s="725"/>
    </row>
    <row r="672" spans="1:2">
      <c r="A672" s="660"/>
      <c r="B672" s="725"/>
    </row>
    <row r="673" spans="1:2">
      <c r="A673" s="660"/>
      <c r="B673" s="725"/>
    </row>
    <row r="674" spans="1:2">
      <c r="A674" s="660"/>
      <c r="B674" s="725"/>
    </row>
    <row r="675" spans="1:2">
      <c r="A675" s="660"/>
      <c r="B675" s="725"/>
    </row>
    <row r="676" spans="1:2">
      <c r="A676" s="660"/>
      <c r="B676" s="725"/>
    </row>
    <row r="677" spans="1:2">
      <c r="A677" s="660"/>
      <c r="B677" s="725"/>
    </row>
    <row r="678" spans="1:2">
      <c r="A678" s="660"/>
      <c r="B678" s="725"/>
    </row>
    <row r="679" spans="1:2">
      <c r="A679" s="660"/>
      <c r="B679" s="725"/>
    </row>
    <row r="680" spans="1:2">
      <c r="A680" s="660"/>
      <c r="B680" s="725"/>
    </row>
    <row r="681" spans="1:2">
      <c r="A681" s="660"/>
      <c r="B681" s="725"/>
    </row>
    <row r="682" spans="1:2">
      <c r="A682" s="660"/>
      <c r="B682" s="725"/>
    </row>
    <row r="683" spans="1:2">
      <c r="A683" s="660"/>
      <c r="B683" s="725"/>
    </row>
    <row r="684" spans="1:2">
      <c r="A684" s="660"/>
      <c r="B684" s="725"/>
    </row>
    <row r="685" spans="1:2">
      <c r="A685" s="660"/>
      <c r="B685" s="725"/>
    </row>
    <row r="686" spans="1:2">
      <c r="A686" s="660"/>
      <c r="B686" s="725"/>
    </row>
    <row r="687" spans="1:2">
      <c r="A687" s="660"/>
      <c r="B687" s="725"/>
    </row>
    <row r="688" spans="1:2">
      <c r="A688" s="660"/>
      <c r="B688" s="725"/>
    </row>
    <row r="689" spans="1:2">
      <c r="A689" s="660"/>
      <c r="B689" s="725"/>
    </row>
    <row r="690" spans="1:2">
      <c r="A690" s="660"/>
      <c r="B690" s="725"/>
    </row>
    <row r="691" spans="1:2">
      <c r="A691" s="660"/>
      <c r="B691" s="725"/>
    </row>
    <row r="692" spans="1:2">
      <c r="A692" s="660"/>
      <c r="B692" s="725"/>
    </row>
    <row r="693" spans="1:2">
      <c r="A693" s="660"/>
      <c r="B693" s="725"/>
    </row>
    <row r="694" spans="1:2">
      <c r="A694" s="660"/>
      <c r="B694" s="725"/>
    </row>
    <row r="695" spans="1:2">
      <c r="A695" s="660"/>
      <c r="B695" s="725"/>
    </row>
    <row r="696" spans="1:2">
      <c r="A696" s="660"/>
      <c r="B696" s="725"/>
    </row>
    <row r="697" spans="1:2">
      <c r="A697" s="660"/>
      <c r="B697" s="725"/>
    </row>
    <row r="698" spans="1:2">
      <c r="A698" s="660"/>
      <c r="B698" s="725"/>
    </row>
    <row r="699" spans="1:2">
      <c r="A699" s="660"/>
      <c r="B699" s="725"/>
    </row>
    <row r="700" spans="1:2">
      <c r="A700" s="660"/>
      <c r="B700" s="725"/>
    </row>
    <row r="701" spans="1:2">
      <c r="A701" s="660"/>
      <c r="B701" s="725"/>
    </row>
    <row r="702" spans="1:2">
      <c r="A702" s="660"/>
      <c r="B702" s="725"/>
    </row>
    <row r="703" spans="1:2">
      <c r="A703" s="660"/>
      <c r="B703" s="725"/>
    </row>
    <row r="704" spans="1:2">
      <c r="A704" s="660"/>
      <c r="B704" s="725"/>
    </row>
    <row r="705" spans="1:2">
      <c r="A705" s="660"/>
      <c r="B705" s="725"/>
    </row>
    <row r="706" spans="1:2">
      <c r="A706" s="660"/>
      <c r="B706" s="725"/>
    </row>
    <row r="707" spans="1:2">
      <c r="A707" s="660"/>
      <c r="B707" s="725"/>
    </row>
    <row r="708" spans="1:2">
      <c r="A708" s="660"/>
      <c r="B708" s="725"/>
    </row>
    <row r="709" spans="1:2">
      <c r="A709" s="660"/>
      <c r="B709" s="725"/>
    </row>
    <row r="710" spans="1:2">
      <c r="A710" s="660"/>
      <c r="B710" s="725"/>
    </row>
    <row r="711" spans="1:2">
      <c r="A711" s="660"/>
      <c r="B711" s="725"/>
    </row>
    <row r="712" spans="1:2">
      <c r="A712" s="660"/>
      <c r="B712" s="725"/>
    </row>
    <row r="713" spans="1:2">
      <c r="A713" s="660"/>
      <c r="B713" s="725"/>
    </row>
    <row r="714" spans="1:2">
      <c r="A714" s="660"/>
      <c r="B714" s="725"/>
    </row>
    <row r="715" spans="1:2">
      <c r="A715" s="660"/>
      <c r="B715" s="725"/>
    </row>
    <row r="716" spans="1:2">
      <c r="A716" s="660"/>
      <c r="B716" s="725"/>
    </row>
    <row r="717" spans="1:2">
      <c r="A717" s="660"/>
      <c r="B717" s="725"/>
    </row>
    <row r="718" spans="1:2">
      <c r="A718" s="660"/>
      <c r="B718" s="725"/>
    </row>
    <row r="719" spans="1:2">
      <c r="A719" s="660"/>
      <c r="B719" s="725"/>
    </row>
    <row r="720" spans="1:2">
      <c r="A720" s="660"/>
      <c r="B720" s="725"/>
    </row>
    <row r="721" spans="1:2">
      <c r="A721" s="660"/>
      <c r="B721" s="725"/>
    </row>
    <row r="722" spans="1:2">
      <c r="A722" s="660"/>
      <c r="B722" s="725"/>
    </row>
    <row r="723" spans="1:2">
      <c r="A723" s="660"/>
      <c r="B723" s="725"/>
    </row>
    <row r="724" spans="1:2">
      <c r="A724" s="660"/>
      <c r="B724" s="725"/>
    </row>
    <row r="725" spans="1:2">
      <c r="A725" s="660"/>
      <c r="B725" s="725"/>
    </row>
    <row r="726" spans="1:2">
      <c r="A726" s="660"/>
      <c r="B726" s="725"/>
    </row>
    <row r="727" spans="1:2">
      <c r="A727" s="660"/>
      <c r="B727" s="725"/>
    </row>
    <row r="728" spans="1:2">
      <c r="A728" s="660"/>
      <c r="B728" s="725"/>
    </row>
    <row r="729" spans="1:2">
      <c r="A729" s="660"/>
      <c r="B729" s="725"/>
    </row>
    <row r="730" spans="1:2">
      <c r="A730" s="660"/>
      <c r="B730" s="725"/>
    </row>
    <row r="731" spans="1:2">
      <c r="A731" s="660"/>
      <c r="B731" s="725"/>
    </row>
    <row r="732" spans="1:2">
      <c r="A732" s="660"/>
      <c r="B732" s="725"/>
    </row>
    <row r="733" spans="1:2">
      <c r="A733" s="660"/>
      <c r="B733" s="725"/>
    </row>
    <row r="734" spans="1:2">
      <c r="A734" s="660"/>
      <c r="B734" s="725"/>
    </row>
    <row r="735" spans="1:2">
      <c r="A735" s="660"/>
      <c r="B735" s="725"/>
    </row>
    <row r="736" spans="1:2">
      <c r="A736" s="660"/>
      <c r="B736" s="725"/>
    </row>
    <row r="737" spans="1:2">
      <c r="A737" s="660"/>
      <c r="B737" s="725"/>
    </row>
    <row r="738" spans="1:2">
      <c r="A738" s="660"/>
      <c r="B738" s="725"/>
    </row>
    <row r="739" spans="1:2">
      <c r="A739" s="660"/>
      <c r="B739" s="725"/>
    </row>
    <row r="740" spans="1:2">
      <c r="A740" s="660"/>
      <c r="B740" s="725"/>
    </row>
    <row r="741" spans="1:2">
      <c r="A741" s="660"/>
      <c r="B741" s="725"/>
    </row>
    <row r="742" spans="1:2">
      <c r="A742" s="660"/>
      <c r="B742" s="725"/>
    </row>
    <row r="743" spans="1:2">
      <c r="A743" s="660"/>
      <c r="B743" s="725"/>
    </row>
    <row r="744" spans="1:2">
      <c r="A744" s="660"/>
      <c r="B744" s="725"/>
    </row>
    <row r="745" spans="1:2">
      <c r="A745" s="660"/>
      <c r="B745" s="725"/>
    </row>
    <row r="746" spans="1:2">
      <c r="A746" s="660"/>
      <c r="B746" s="725"/>
    </row>
    <row r="747" spans="1:2">
      <c r="A747" s="660"/>
      <c r="B747" s="725"/>
    </row>
    <row r="748" spans="1:2">
      <c r="A748" s="660"/>
      <c r="B748" s="725"/>
    </row>
    <row r="749" spans="1:2">
      <c r="A749" s="660"/>
      <c r="B749" s="725"/>
    </row>
    <row r="750" spans="1:2">
      <c r="A750" s="660"/>
      <c r="B750" s="725"/>
    </row>
    <row r="751" spans="1:2">
      <c r="A751" s="660"/>
      <c r="B751" s="725"/>
    </row>
    <row r="752" spans="1:2">
      <c r="A752" s="660"/>
      <c r="B752" s="725"/>
    </row>
    <row r="753" spans="1:2">
      <c r="A753" s="660"/>
      <c r="B753" s="725"/>
    </row>
    <row r="754" spans="1:2">
      <c r="A754" s="660"/>
      <c r="B754" s="725"/>
    </row>
    <row r="755" spans="1:2">
      <c r="A755" s="660"/>
      <c r="B755" s="725"/>
    </row>
    <row r="756" spans="1:2">
      <c r="A756" s="660"/>
      <c r="B756" s="725"/>
    </row>
    <row r="757" spans="1:2">
      <c r="A757" s="660"/>
      <c r="B757" s="725"/>
    </row>
    <row r="758" spans="1:2">
      <c r="A758" s="660"/>
      <c r="B758" s="725"/>
    </row>
    <row r="759" spans="1:2">
      <c r="A759" s="660"/>
      <c r="B759" s="725"/>
    </row>
    <row r="760" spans="1:2">
      <c r="A760" s="660"/>
      <c r="B760" s="725"/>
    </row>
    <row r="761" spans="1:2">
      <c r="A761" s="660"/>
      <c r="B761" s="725"/>
    </row>
    <row r="762" spans="1:2">
      <c r="A762" s="660"/>
      <c r="B762" s="725"/>
    </row>
    <row r="763" spans="1:2">
      <c r="A763" s="660"/>
      <c r="B763" s="725"/>
    </row>
    <row r="764" spans="1:2">
      <c r="A764" s="660"/>
      <c r="B764" s="725"/>
    </row>
    <row r="765" spans="1:2">
      <c r="A765" s="660"/>
      <c r="B765" s="725"/>
    </row>
    <row r="766" spans="1:2">
      <c r="A766" s="660"/>
      <c r="B766" s="725"/>
    </row>
    <row r="767" spans="1:2">
      <c r="A767" s="660"/>
      <c r="B767" s="725"/>
    </row>
    <row r="768" spans="1:2">
      <c r="A768" s="660"/>
      <c r="B768" s="725"/>
    </row>
    <row r="769" spans="1:2">
      <c r="A769" s="660"/>
      <c r="B769" s="725"/>
    </row>
    <row r="770" spans="1:2">
      <c r="A770" s="660"/>
      <c r="B770" s="725"/>
    </row>
    <row r="771" spans="1:2">
      <c r="A771" s="660"/>
      <c r="B771" s="725"/>
    </row>
    <row r="772" spans="1:2">
      <c r="A772" s="660"/>
      <c r="B772" s="725"/>
    </row>
    <row r="773" spans="1:2">
      <c r="A773" s="660"/>
      <c r="B773" s="725"/>
    </row>
    <row r="774" spans="1:2">
      <c r="A774" s="660"/>
      <c r="B774" s="725"/>
    </row>
    <row r="775" spans="1:2">
      <c r="A775" s="660"/>
      <c r="B775" s="725"/>
    </row>
    <row r="776" spans="1:2">
      <c r="A776" s="660"/>
      <c r="B776" s="725"/>
    </row>
    <row r="777" spans="1:2">
      <c r="A777" s="660"/>
      <c r="B777" s="725"/>
    </row>
    <row r="778" spans="1:2">
      <c r="A778" s="660"/>
      <c r="B778" s="725"/>
    </row>
    <row r="779" spans="1:2">
      <c r="A779" s="660"/>
      <c r="B779" s="725"/>
    </row>
    <row r="780" spans="1:2">
      <c r="A780" s="660"/>
      <c r="B780" s="725"/>
    </row>
    <row r="781" spans="1:2">
      <c r="A781" s="660"/>
      <c r="B781" s="725"/>
    </row>
    <row r="782" spans="1:2">
      <c r="A782" s="660"/>
      <c r="B782" s="725"/>
    </row>
    <row r="783" spans="1:2">
      <c r="A783" s="660"/>
      <c r="B783" s="725"/>
    </row>
    <row r="784" spans="1:2">
      <c r="A784" s="660"/>
      <c r="B784" s="725"/>
    </row>
    <row r="785" spans="1:2">
      <c r="A785" s="660"/>
      <c r="B785" s="725"/>
    </row>
    <row r="786" spans="1:2">
      <c r="A786" s="660"/>
      <c r="B786" s="725"/>
    </row>
    <row r="787" spans="1:2">
      <c r="A787" s="660"/>
      <c r="B787" s="725"/>
    </row>
    <row r="788" spans="1:2">
      <c r="A788" s="660"/>
      <c r="B788" s="725"/>
    </row>
    <row r="789" spans="1:2">
      <c r="A789" s="660"/>
      <c r="B789" s="725"/>
    </row>
    <row r="790" spans="1:2">
      <c r="A790" s="660"/>
      <c r="B790" s="725"/>
    </row>
    <row r="791" spans="1:2">
      <c r="A791" s="660"/>
      <c r="B791" s="725"/>
    </row>
    <row r="792" spans="1:2">
      <c r="A792" s="660"/>
      <c r="B792" s="725"/>
    </row>
    <row r="793" spans="1:2">
      <c r="A793" s="660"/>
      <c r="B793" s="725"/>
    </row>
    <row r="794" spans="1:2">
      <c r="A794" s="660"/>
      <c r="B794" s="725"/>
    </row>
    <row r="795" spans="1:2">
      <c r="A795" s="660"/>
      <c r="B795" s="725"/>
    </row>
    <row r="796" spans="1:2">
      <c r="A796" s="660"/>
      <c r="B796" s="725"/>
    </row>
    <row r="797" spans="1:2">
      <c r="A797" s="660"/>
      <c r="B797" s="725"/>
    </row>
    <row r="798" spans="1:2">
      <c r="A798" s="660"/>
      <c r="B798" s="725"/>
    </row>
    <row r="799" spans="1:2">
      <c r="A799" s="660"/>
      <c r="B799" s="725"/>
    </row>
    <row r="800" spans="1:2">
      <c r="A800" s="660"/>
      <c r="B800" s="725"/>
    </row>
    <row r="801" spans="1:2">
      <c r="A801" s="660"/>
      <c r="B801" s="725"/>
    </row>
    <row r="802" spans="1:2">
      <c r="A802" s="660"/>
      <c r="B802" s="725"/>
    </row>
    <row r="803" spans="1:2">
      <c r="A803" s="660"/>
      <c r="B803" s="725"/>
    </row>
    <row r="804" spans="1:2">
      <c r="A804" s="660"/>
      <c r="B804" s="725"/>
    </row>
    <row r="805" spans="1:2">
      <c r="A805" s="660"/>
      <c r="B805" s="725"/>
    </row>
    <row r="806" spans="1:2">
      <c r="A806" s="660"/>
      <c r="B806" s="725"/>
    </row>
    <row r="807" spans="1:2">
      <c r="A807" s="660"/>
      <c r="B807" s="725"/>
    </row>
    <row r="808" spans="1:2">
      <c r="A808" s="660"/>
      <c r="B808" s="725"/>
    </row>
    <row r="809" spans="1:2">
      <c r="A809" s="660"/>
      <c r="B809" s="725"/>
    </row>
    <row r="810" spans="1:2">
      <c r="A810" s="660"/>
      <c r="B810" s="725"/>
    </row>
    <row r="811" spans="1:2">
      <c r="A811" s="660"/>
      <c r="B811" s="725"/>
    </row>
    <row r="812" spans="1:2">
      <c r="A812" s="660"/>
      <c r="B812" s="725"/>
    </row>
    <row r="813" spans="1:2">
      <c r="A813" s="660"/>
      <c r="B813" s="725"/>
    </row>
    <row r="814" spans="1:2">
      <c r="A814" s="660"/>
      <c r="B814" s="725"/>
    </row>
    <row r="815" spans="1:2">
      <c r="A815" s="660"/>
      <c r="B815" s="725"/>
    </row>
    <row r="816" spans="1:2">
      <c r="A816" s="660"/>
      <c r="B816" s="725"/>
    </row>
    <row r="817" spans="1:2">
      <c r="A817" s="660"/>
      <c r="B817" s="725"/>
    </row>
    <row r="818" spans="1:2">
      <c r="A818" s="660"/>
      <c r="B818" s="725"/>
    </row>
    <row r="819" spans="1:2">
      <c r="A819" s="660"/>
      <c r="B819" s="725"/>
    </row>
    <row r="820" spans="1:2">
      <c r="A820" s="660"/>
      <c r="B820" s="725"/>
    </row>
    <row r="821" spans="1:2">
      <c r="A821" s="660"/>
      <c r="B821" s="725"/>
    </row>
    <row r="822" spans="1:2">
      <c r="A822" s="660"/>
      <c r="B822" s="725"/>
    </row>
    <row r="823" spans="1:2">
      <c r="A823" s="660"/>
      <c r="B823" s="725"/>
    </row>
    <row r="824" spans="1:2">
      <c r="A824" s="660"/>
      <c r="B824" s="725"/>
    </row>
    <row r="825" spans="1:2">
      <c r="A825" s="660"/>
      <c r="B825" s="725"/>
    </row>
    <row r="826" spans="1:2">
      <c r="A826" s="660"/>
      <c r="B826" s="725"/>
    </row>
    <row r="827" spans="1:2">
      <c r="A827" s="660"/>
      <c r="B827" s="725"/>
    </row>
    <row r="828" spans="1:2">
      <c r="A828" s="660"/>
      <c r="B828" s="725"/>
    </row>
    <row r="829" spans="1:2">
      <c r="A829" s="660"/>
      <c r="B829" s="725"/>
    </row>
    <row r="830" spans="1:2">
      <c r="A830" s="660"/>
      <c r="B830" s="725"/>
    </row>
    <row r="831" spans="1:2">
      <c r="A831" s="660"/>
      <c r="B831" s="725"/>
    </row>
    <row r="832" spans="1:2">
      <c r="A832" s="660"/>
      <c r="B832" s="725"/>
    </row>
    <row r="833" spans="1:2">
      <c r="A833" s="660"/>
      <c r="B833" s="725"/>
    </row>
    <row r="834" spans="1:2">
      <c r="A834" s="660"/>
      <c r="B834" s="725"/>
    </row>
    <row r="835" spans="1:2">
      <c r="A835" s="660"/>
      <c r="B835" s="725"/>
    </row>
    <row r="836" spans="1:2">
      <c r="A836" s="660"/>
      <c r="B836" s="725"/>
    </row>
    <row r="837" spans="1:2">
      <c r="A837" s="660"/>
      <c r="B837" s="725"/>
    </row>
    <row r="838" spans="1:2">
      <c r="A838" s="660"/>
      <c r="B838" s="725"/>
    </row>
    <row r="839" spans="1:2">
      <c r="A839" s="660"/>
      <c r="B839" s="725"/>
    </row>
    <row r="840" spans="1:2">
      <c r="A840" s="660"/>
      <c r="B840" s="725"/>
    </row>
    <row r="841" spans="1:2">
      <c r="A841" s="660"/>
      <c r="B841" s="725"/>
    </row>
    <row r="842" spans="1:2">
      <c r="A842" s="660"/>
      <c r="B842" s="725"/>
    </row>
    <row r="843" spans="1:2">
      <c r="A843" s="660"/>
      <c r="B843" s="725"/>
    </row>
    <row r="844" spans="1:2">
      <c r="A844" s="660"/>
      <c r="B844" s="725"/>
    </row>
    <row r="845" spans="1:2">
      <c r="A845" s="660"/>
      <c r="B845" s="725"/>
    </row>
    <row r="846" spans="1:2">
      <c r="A846" s="660"/>
      <c r="B846" s="725"/>
    </row>
    <row r="847" spans="1:2">
      <c r="A847" s="660"/>
      <c r="B847" s="725"/>
    </row>
    <row r="848" spans="1:2">
      <c r="A848" s="660"/>
      <c r="B848" s="725"/>
    </row>
    <row r="849" spans="1:2">
      <c r="A849" s="660"/>
      <c r="B849" s="725"/>
    </row>
    <row r="850" spans="1:2">
      <c r="A850" s="660"/>
      <c r="B850" s="725"/>
    </row>
    <row r="851" spans="1:2">
      <c r="A851" s="660"/>
      <c r="B851" s="725"/>
    </row>
    <row r="852" spans="1:2">
      <c r="A852" s="660"/>
      <c r="B852" s="725"/>
    </row>
    <row r="853" spans="1:2">
      <c r="A853" s="660"/>
      <c r="B853" s="725"/>
    </row>
    <row r="854" spans="1:2">
      <c r="A854" s="660"/>
      <c r="B854" s="725"/>
    </row>
    <row r="855" spans="1:2">
      <c r="A855" s="660"/>
      <c r="B855" s="725"/>
    </row>
    <row r="856" spans="1:2">
      <c r="A856" s="660"/>
      <c r="B856" s="725"/>
    </row>
    <row r="857" spans="1:2">
      <c r="A857" s="660"/>
      <c r="B857" s="725"/>
    </row>
    <row r="858" spans="1:2">
      <c r="A858" s="660"/>
      <c r="B858" s="725"/>
    </row>
    <row r="859" spans="1:2">
      <c r="A859" s="660"/>
      <c r="B859" s="725"/>
    </row>
    <row r="860" spans="1:2">
      <c r="A860" s="660"/>
      <c r="B860" s="725"/>
    </row>
    <row r="861" spans="1:2">
      <c r="A861" s="660"/>
      <c r="B861" s="725"/>
    </row>
    <row r="862" spans="1:2">
      <c r="A862" s="660"/>
      <c r="B862" s="725"/>
    </row>
    <row r="863" spans="1:2">
      <c r="A863" s="660"/>
      <c r="B863" s="725"/>
    </row>
    <row r="864" spans="1:2">
      <c r="A864" s="660"/>
      <c r="B864" s="725"/>
    </row>
    <row r="865" spans="1:2">
      <c r="A865" s="660"/>
      <c r="B865" s="725"/>
    </row>
    <row r="866" spans="1:2">
      <c r="A866" s="660"/>
      <c r="B866" s="725"/>
    </row>
    <row r="867" spans="1:2">
      <c r="A867" s="660"/>
      <c r="B867" s="725"/>
    </row>
    <row r="868" spans="1:2">
      <c r="A868" s="660"/>
      <c r="B868" s="725"/>
    </row>
    <row r="869" spans="1:2">
      <c r="A869" s="660"/>
      <c r="B869" s="725"/>
    </row>
    <row r="870" spans="1:2">
      <c r="A870" s="660"/>
      <c r="B870" s="725"/>
    </row>
    <row r="871" spans="1:2">
      <c r="A871" s="660"/>
      <c r="B871" s="725"/>
    </row>
    <row r="872" spans="1:2">
      <c r="A872" s="660"/>
      <c r="B872" s="725"/>
    </row>
    <row r="873" spans="1:2">
      <c r="A873" s="660"/>
      <c r="B873" s="725"/>
    </row>
    <row r="874" spans="1:2">
      <c r="A874" s="660"/>
      <c r="B874" s="725"/>
    </row>
    <row r="875" spans="1:2">
      <c r="A875" s="660"/>
      <c r="B875" s="725"/>
    </row>
    <row r="876" spans="1:2">
      <c r="A876" s="660"/>
      <c r="B876" s="725"/>
    </row>
    <row r="877" spans="1:2">
      <c r="A877" s="660"/>
      <c r="B877" s="725"/>
    </row>
    <row r="878" spans="1:2">
      <c r="A878" s="660"/>
      <c r="B878" s="725"/>
    </row>
    <row r="879" spans="1:2">
      <c r="A879" s="660"/>
      <c r="B879" s="725"/>
    </row>
    <row r="880" spans="1:2">
      <c r="A880" s="660"/>
      <c r="B880" s="725"/>
    </row>
    <row r="881" spans="1:2">
      <c r="A881" s="660"/>
      <c r="B881" s="725"/>
    </row>
    <row r="882" spans="1:2">
      <c r="A882" s="660"/>
      <c r="B882" s="725"/>
    </row>
    <row r="883" spans="1:2">
      <c r="A883" s="660"/>
      <c r="B883" s="725"/>
    </row>
    <row r="884" spans="1:2">
      <c r="A884" s="660"/>
      <c r="B884" s="725"/>
    </row>
    <row r="885" spans="1:2">
      <c r="A885" s="660"/>
      <c r="B885" s="725"/>
    </row>
    <row r="886" spans="1:2">
      <c r="A886" s="660"/>
      <c r="B886" s="725"/>
    </row>
    <row r="887" spans="1:2">
      <c r="A887" s="660"/>
      <c r="B887" s="725"/>
    </row>
    <row r="888" spans="1:2">
      <c r="A888" s="660"/>
      <c r="B888" s="725"/>
    </row>
    <row r="889" spans="1:2">
      <c r="A889" s="660"/>
      <c r="B889" s="725"/>
    </row>
    <row r="890" spans="1:2">
      <c r="A890" s="660"/>
      <c r="B890" s="725"/>
    </row>
    <row r="891" spans="1:2">
      <c r="A891" s="660"/>
      <c r="B891" s="725"/>
    </row>
    <row r="892" spans="1:2">
      <c r="A892" s="660"/>
      <c r="B892" s="725"/>
    </row>
    <row r="893" spans="1:2">
      <c r="A893" s="660"/>
      <c r="B893" s="725"/>
    </row>
    <row r="894" spans="1:2">
      <c r="A894" s="660"/>
      <c r="B894" s="725"/>
    </row>
    <row r="895" spans="1:2">
      <c r="A895" s="660"/>
      <c r="B895" s="725"/>
    </row>
    <row r="896" spans="1:2">
      <c r="A896" s="660"/>
      <c r="B896" s="725"/>
    </row>
    <row r="897" spans="1:2">
      <c r="A897" s="660"/>
      <c r="B897" s="725"/>
    </row>
    <row r="898" spans="1:2">
      <c r="A898" s="660"/>
      <c r="B898" s="725"/>
    </row>
    <row r="899" spans="1:2">
      <c r="A899" s="660"/>
      <c r="B899" s="725"/>
    </row>
    <row r="900" spans="1:2">
      <c r="A900" s="660"/>
      <c r="B900" s="725"/>
    </row>
    <row r="901" spans="1:2">
      <c r="A901" s="660"/>
      <c r="B901" s="725"/>
    </row>
    <row r="902" spans="1:2">
      <c r="A902" s="660"/>
      <c r="B902" s="725"/>
    </row>
    <row r="903" spans="1:2">
      <c r="A903" s="660"/>
      <c r="B903" s="725"/>
    </row>
    <row r="904" spans="1:2">
      <c r="A904" s="660"/>
      <c r="B904" s="725"/>
    </row>
    <row r="905" spans="1:2">
      <c r="A905" s="660"/>
      <c r="B905" s="725"/>
    </row>
    <row r="906" spans="1:2">
      <c r="A906" s="660"/>
      <c r="B906" s="725"/>
    </row>
    <row r="907" spans="1:2">
      <c r="A907" s="660"/>
      <c r="B907" s="725"/>
    </row>
    <row r="908" spans="1:2">
      <c r="A908" s="660"/>
      <c r="B908" s="725"/>
    </row>
    <row r="909" spans="1:2">
      <c r="A909" s="660"/>
      <c r="B909" s="725"/>
    </row>
    <row r="910" spans="1:2">
      <c r="A910" s="660"/>
      <c r="B910" s="725"/>
    </row>
    <row r="911" spans="1:2">
      <c r="A911" s="660"/>
      <c r="B911" s="725"/>
    </row>
    <row r="912" spans="1:2">
      <c r="A912" s="660"/>
      <c r="B912" s="725"/>
    </row>
    <row r="913" spans="1:2">
      <c r="A913" s="660"/>
      <c r="B913" s="725"/>
    </row>
    <row r="914" spans="1:2">
      <c r="A914" s="660"/>
      <c r="B914" s="725"/>
    </row>
    <row r="915" spans="1:2">
      <c r="A915" s="660"/>
      <c r="B915" s="725"/>
    </row>
    <row r="916" spans="1:2">
      <c r="A916" s="660"/>
      <c r="B916" s="725"/>
    </row>
    <row r="917" spans="1:2">
      <c r="A917" s="660"/>
      <c r="B917" s="725"/>
    </row>
    <row r="918" spans="1:2">
      <c r="A918" s="660"/>
      <c r="B918" s="725"/>
    </row>
    <row r="919" spans="1:2">
      <c r="A919" s="660"/>
      <c r="B919" s="725"/>
    </row>
    <row r="920" spans="1:2">
      <c r="A920" s="660"/>
      <c r="B920" s="725"/>
    </row>
    <row r="921" spans="1:2">
      <c r="A921" s="660"/>
      <c r="B921" s="725"/>
    </row>
    <row r="922" spans="1:2">
      <c r="A922" s="660"/>
      <c r="B922" s="725"/>
    </row>
    <row r="923" spans="1:2">
      <c r="A923" s="660"/>
      <c r="B923" s="725"/>
    </row>
    <row r="924" spans="1:2">
      <c r="A924" s="660"/>
      <c r="B924" s="725"/>
    </row>
    <row r="925" spans="1:2">
      <c r="A925" s="660"/>
      <c r="B925" s="725"/>
    </row>
    <row r="926" spans="1:2">
      <c r="A926" s="660"/>
      <c r="B926" s="725"/>
    </row>
    <row r="927" spans="1:2">
      <c r="A927" s="660"/>
      <c r="B927" s="725"/>
    </row>
    <row r="928" spans="1:2">
      <c r="A928" s="660"/>
      <c r="B928" s="725"/>
    </row>
    <row r="929" spans="1:2">
      <c r="A929" s="660"/>
      <c r="B929" s="725"/>
    </row>
    <row r="930" spans="1:2">
      <c r="A930" s="660"/>
      <c r="B930" s="725"/>
    </row>
    <row r="931" spans="1:2">
      <c r="A931" s="660"/>
      <c r="B931" s="725"/>
    </row>
    <row r="932" spans="1:2">
      <c r="A932" s="660"/>
      <c r="B932" s="725"/>
    </row>
    <row r="933" spans="1:2">
      <c r="A933" s="660"/>
      <c r="B933" s="725"/>
    </row>
    <row r="934" spans="1:2">
      <c r="A934" s="660"/>
      <c r="B934" s="725"/>
    </row>
    <row r="935" spans="1:2">
      <c r="A935" s="660"/>
      <c r="B935" s="725"/>
    </row>
    <row r="936" spans="1:2">
      <c r="A936" s="660"/>
      <c r="B936" s="725"/>
    </row>
    <row r="937" spans="1:2">
      <c r="A937" s="660"/>
      <c r="B937" s="725"/>
    </row>
    <row r="938" spans="1:2">
      <c r="A938" s="660"/>
      <c r="B938" s="725"/>
    </row>
    <row r="939" spans="1:2">
      <c r="A939" s="660"/>
      <c r="B939" s="725"/>
    </row>
    <row r="940" spans="1:2">
      <c r="A940" s="660"/>
      <c r="B940" s="725"/>
    </row>
    <row r="941" spans="1:2">
      <c r="A941" s="660"/>
      <c r="B941" s="725"/>
    </row>
    <row r="942" spans="1:2">
      <c r="A942" s="660"/>
      <c r="B942" s="725"/>
    </row>
    <row r="943" spans="1:2">
      <c r="A943" s="660"/>
      <c r="B943" s="725"/>
    </row>
    <row r="944" spans="1:2">
      <c r="A944" s="660"/>
      <c r="B944" s="725"/>
    </row>
    <row r="945" spans="1:2">
      <c r="A945" s="660"/>
      <c r="B945" s="725"/>
    </row>
    <row r="946" spans="1:2">
      <c r="A946" s="660"/>
      <c r="B946" s="725"/>
    </row>
    <row r="947" spans="1:2">
      <c r="A947" s="660"/>
      <c r="B947" s="725"/>
    </row>
    <row r="948" spans="1:2">
      <c r="A948" s="660"/>
      <c r="B948" s="725"/>
    </row>
    <row r="949" spans="1:2">
      <c r="A949" s="660"/>
      <c r="B949" s="725"/>
    </row>
    <row r="950" spans="1:2">
      <c r="A950" s="660"/>
      <c r="B950" s="725"/>
    </row>
    <row r="951" spans="1:2">
      <c r="A951" s="660"/>
      <c r="B951" s="725"/>
    </row>
    <row r="952" spans="1:2">
      <c r="A952" s="660"/>
      <c r="B952" s="725"/>
    </row>
    <row r="953" spans="1:2">
      <c r="A953" s="660"/>
      <c r="B953" s="725"/>
    </row>
    <row r="954" spans="1:2">
      <c r="A954" s="660"/>
      <c r="B954" s="725"/>
    </row>
    <row r="955" spans="1:2">
      <c r="A955" s="660"/>
      <c r="B955" s="725"/>
    </row>
    <row r="956" spans="1:2">
      <c r="A956" s="660"/>
      <c r="B956" s="725"/>
    </row>
    <row r="957" spans="1:2">
      <c r="A957" s="660"/>
      <c r="B957" s="725"/>
    </row>
    <row r="958" spans="1:2">
      <c r="A958" s="660"/>
      <c r="B958" s="725"/>
    </row>
    <row r="959" spans="1:2">
      <c r="A959" s="660"/>
      <c r="B959" s="725"/>
    </row>
    <row r="960" spans="1:2">
      <c r="A960" s="660"/>
      <c r="B960" s="725"/>
    </row>
    <row r="961" spans="1:2">
      <c r="A961" s="660"/>
      <c r="B961" s="725"/>
    </row>
    <row r="962" spans="1:2">
      <c r="A962" s="660"/>
      <c r="B962" s="725"/>
    </row>
    <row r="963" spans="1:2">
      <c r="A963" s="660"/>
      <c r="B963" s="725"/>
    </row>
    <row r="964" spans="1:2">
      <c r="A964" s="660"/>
      <c r="B964" s="725"/>
    </row>
    <row r="965" spans="1:2">
      <c r="A965" s="660"/>
      <c r="B965" s="725"/>
    </row>
    <row r="966" spans="1:2">
      <c r="A966" s="660"/>
      <c r="B966" s="725"/>
    </row>
    <row r="967" spans="1:2">
      <c r="A967" s="660"/>
      <c r="B967" s="725"/>
    </row>
    <row r="968" spans="1:2">
      <c r="A968" s="660"/>
      <c r="B968" s="725"/>
    </row>
    <row r="969" spans="1:2">
      <c r="A969" s="660"/>
      <c r="B969" s="725"/>
    </row>
    <row r="970" spans="1:2">
      <c r="A970" s="660"/>
      <c r="B970" s="725"/>
    </row>
    <row r="971" spans="1:2">
      <c r="A971" s="660"/>
      <c r="B971" s="725"/>
    </row>
    <row r="972" spans="1:2">
      <c r="A972" s="660"/>
      <c r="B972" s="725"/>
    </row>
    <row r="973" spans="1:2">
      <c r="A973" s="660"/>
      <c r="B973" s="725"/>
    </row>
    <row r="974" spans="1:2">
      <c r="A974" s="660"/>
      <c r="B974" s="725"/>
    </row>
    <row r="975" spans="1:2">
      <c r="A975" s="660"/>
      <c r="B975" s="725"/>
    </row>
    <row r="976" spans="1:2">
      <c r="A976" s="660"/>
      <c r="B976" s="725"/>
    </row>
    <row r="977" spans="1:2">
      <c r="A977" s="660"/>
      <c r="B977" s="725"/>
    </row>
    <row r="978" spans="1:2">
      <c r="A978" s="660"/>
      <c r="B978" s="725"/>
    </row>
    <row r="979" spans="1:2">
      <c r="A979" s="660"/>
      <c r="B979" s="725"/>
    </row>
    <row r="980" spans="1:2">
      <c r="A980" s="660"/>
      <c r="B980" s="725"/>
    </row>
    <row r="981" spans="1:2">
      <c r="A981" s="660"/>
      <c r="B981" s="725"/>
    </row>
    <row r="982" spans="1:2">
      <c r="A982" s="660"/>
      <c r="B982" s="725"/>
    </row>
    <row r="983" spans="1:2">
      <c r="A983" s="660"/>
      <c r="B983" s="725"/>
    </row>
    <row r="984" spans="1:2">
      <c r="A984" s="660"/>
      <c r="B984" s="725"/>
    </row>
    <row r="985" spans="1:2">
      <c r="A985" s="660"/>
      <c r="B985" s="725"/>
    </row>
    <row r="986" spans="1:2">
      <c r="A986" s="660"/>
      <c r="B986" s="725"/>
    </row>
    <row r="987" spans="1:2">
      <c r="A987" s="660"/>
      <c r="B987" s="725"/>
    </row>
    <row r="988" spans="1:2">
      <c r="A988" s="660"/>
      <c r="B988" s="725"/>
    </row>
    <row r="989" spans="1:2">
      <c r="A989" s="660"/>
      <c r="B989" s="725"/>
    </row>
    <row r="990" spans="1:2">
      <c r="A990" s="660"/>
      <c r="B990" s="725"/>
    </row>
    <row r="991" spans="1:2">
      <c r="A991" s="660"/>
      <c r="B991" s="725"/>
    </row>
    <row r="992" spans="1:2">
      <c r="A992" s="660"/>
      <c r="B992" s="725"/>
    </row>
    <row r="993" spans="1:2">
      <c r="A993" s="660"/>
      <c r="B993" s="725"/>
    </row>
    <row r="994" spans="1:2">
      <c r="A994" s="660"/>
      <c r="B994" s="725"/>
    </row>
    <row r="995" spans="1:2">
      <c r="A995" s="660"/>
      <c r="B995" s="725"/>
    </row>
    <row r="996" spans="1:2">
      <c r="A996" s="660"/>
      <c r="B996" s="725"/>
    </row>
    <row r="997" spans="1:2">
      <c r="A997" s="660"/>
      <c r="B997" s="725"/>
    </row>
    <row r="998" spans="1:2">
      <c r="A998" s="660"/>
      <c r="B998" s="725"/>
    </row>
    <row r="999" spans="1:2">
      <c r="A999" s="660"/>
      <c r="B999" s="725"/>
    </row>
    <row r="1000" spans="1:2">
      <c r="A1000" s="660"/>
      <c r="B1000" s="725"/>
    </row>
    <row r="1001" spans="1:2">
      <c r="A1001" s="660"/>
      <c r="B1001" s="725"/>
    </row>
    <row r="1002" spans="1:2">
      <c r="A1002" s="660"/>
      <c r="B1002" s="725"/>
    </row>
    <row r="1003" spans="1:2">
      <c r="A1003" s="660"/>
      <c r="B1003" s="725"/>
    </row>
    <row r="1004" spans="1:2">
      <c r="A1004" s="660"/>
      <c r="B1004" s="725"/>
    </row>
    <row r="1005" spans="1:2">
      <c r="A1005" s="660"/>
      <c r="B1005" s="725"/>
    </row>
    <row r="1006" spans="1:2">
      <c r="A1006" s="660"/>
      <c r="B1006" s="725"/>
    </row>
    <row r="1007" spans="1:2">
      <c r="A1007" s="660"/>
      <c r="B1007" s="725"/>
    </row>
    <row r="1008" spans="1:2">
      <c r="A1008" s="660"/>
      <c r="B1008" s="725"/>
    </row>
    <row r="1009" spans="1:2">
      <c r="A1009" s="660"/>
      <c r="B1009" s="725"/>
    </row>
    <row r="1010" spans="1:2">
      <c r="A1010" s="660"/>
      <c r="B1010" s="725"/>
    </row>
    <row r="1011" spans="1:2">
      <c r="A1011" s="660"/>
      <c r="B1011" s="725"/>
    </row>
    <row r="1012" spans="1:2">
      <c r="A1012" s="660"/>
      <c r="B1012" s="725"/>
    </row>
    <row r="1013" spans="1:2">
      <c r="A1013" s="660"/>
      <c r="B1013" s="725"/>
    </row>
    <row r="1014" spans="1:2">
      <c r="A1014" s="660"/>
      <c r="B1014" s="725"/>
    </row>
    <row r="1015" spans="1:2">
      <c r="A1015" s="660"/>
      <c r="B1015" s="725"/>
    </row>
    <row r="1016" spans="1:2">
      <c r="A1016" s="660"/>
      <c r="B1016" s="725"/>
    </row>
    <row r="1017" spans="1:2">
      <c r="A1017" s="660"/>
      <c r="B1017" s="725"/>
    </row>
    <row r="1018" spans="1:2">
      <c r="A1018" s="660"/>
      <c r="B1018" s="725"/>
    </row>
    <row r="1019" spans="1:2">
      <c r="A1019" s="660"/>
      <c r="B1019" s="725"/>
    </row>
    <row r="1020" spans="1:2">
      <c r="A1020" s="660"/>
      <c r="B1020" s="725"/>
    </row>
    <row r="1021" spans="1:2">
      <c r="A1021" s="660"/>
      <c r="B1021" s="725"/>
    </row>
    <row r="1022" spans="1:2">
      <c r="A1022" s="660"/>
      <c r="B1022" s="725"/>
    </row>
    <row r="1023" spans="1:2">
      <c r="A1023" s="660"/>
      <c r="B1023" s="725"/>
    </row>
    <row r="1024" spans="1:2">
      <c r="A1024" s="660"/>
      <c r="B1024" s="725"/>
    </row>
    <row r="1025" spans="1:2">
      <c r="A1025" s="660"/>
      <c r="B1025" s="725"/>
    </row>
    <row r="1026" spans="1:2">
      <c r="A1026" s="660"/>
      <c r="B1026" s="725"/>
    </row>
    <row r="1027" spans="1:2">
      <c r="A1027" s="660"/>
      <c r="B1027" s="725"/>
    </row>
    <row r="1028" spans="1:2">
      <c r="A1028" s="660"/>
      <c r="B1028" s="725"/>
    </row>
    <row r="1029" spans="1:2">
      <c r="A1029" s="660"/>
      <c r="B1029" s="725"/>
    </row>
    <row r="1030" spans="1:2">
      <c r="A1030" s="660"/>
      <c r="B1030" s="725"/>
    </row>
    <row r="1031" spans="1:2">
      <c r="A1031" s="660"/>
      <c r="B1031" s="725"/>
    </row>
    <row r="1032" spans="1:2">
      <c r="A1032" s="660"/>
      <c r="B1032" s="725"/>
    </row>
    <row r="1033" spans="1:2">
      <c r="A1033" s="660"/>
      <c r="B1033" s="725"/>
    </row>
    <row r="1034" spans="1:2">
      <c r="A1034" s="660"/>
      <c r="B1034" s="725"/>
    </row>
    <row r="1035" spans="1:2">
      <c r="A1035" s="660"/>
      <c r="B1035" s="725"/>
    </row>
    <row r="1036" spans="1:2">
      <c r="A1036" s="660"/>
      <c r="B1036" s="725"/>
    </row>
    <row r="1037" spans="1:2">
      <c r="A1037" s="660"/>
      <c r="B1037" s="725"/>
    </row>
    <row r="1038" spans="1:2">
      <c r="A1038" s="660"/>
      <c r="B1038" s="725"/>
    </row>
    <row r="1039" spans="1:2">
      <c r="A1039" s="660"/>
      <c r="B1039" s="725"/>
    </row>
    <row r="1040" spans="1:2">
      <c r="A1040" s="660"/>
      <c r="B1040" s="725"/>
    </row>
    <row r="1041" spans="1:2">
      <c r="A1041" s="660"/>
      <c r="B1041" s="725"/>
    </row>
    <row r="1042" spans="1:2">
      <c r="A1042" s="660"/>
      <c r="B1042" s="725"/>
    </row>
    <row r="1043" spans="1:2">
      <c r="A1043" s="660"/>
      <c r="B1043" s="725"/>
    </row>
    <row r="1044" spans="1:2">
      <c r="A1044" s="660"/>
      <c r="B1044" s="725"/>
    </row>
    <row r="1045" spans="1:2">
      <c r="A1045" s="660"/>
      <c r="B1045" s="725"/>
    </row>
    <row r="1046" spans="1:2">
      <c r="A1046" s="660"/>
      <c r="B1046" s="725"/>
    </row>
    <row r="1047" spans="1:2">
      <c r="A1047" s="660"/>
      <c r="B1047" s="725"/>
    </row>
    <row r="1048" spans="1:2">
      <c r="A1048" s="660"/>
      <c r="B1048" s="725"/>
    </row>
    <row r="1049" spans="1:2">
      <c r="A1049" s="660"/>
      <c r="B1049" s="725"/>
    </row>
    <row r="1050" spans="1:2">
      <c r="A1050" s="660"/>
      <c r="B1050" s="725"/>
    </row>
    <row r="1051" spans="1:2">
      <c r="A1051" s="660"/>
      <c r="B1051" s="725"/>
    </row>
    <row r="1052" spans="1:2">
      <c r="A1052" s="660"/>
      <c r="B1052" s="725"/>
    </row>
    <row r="1053" spans="1:2">
      <c r="A1053" s="660"/>
      <c r="B1053" s="725"/>
    </row>
    <row r="1054" spans="1:2">
      <c r="A1054" s="660"/>
      <c r="B1054" s="725"/>
    </row>
    <row r="1055" spans="1:2">
      <c r="A1055" s="660"/>
      <c r="B1055" s="725"/>
    </row>
    <row r="1056" spans="1:2">
      <c r="A1056" s="660"/>
      <c r="B1056" s="725"/>
    </row>
    <row r="1057" spans="1:2">
      <c r="A1057" s="660"/>
      <c r="B1057" s="725"/>
    </row>
    <row r="1058" spans="1:2">
      <c r="A1058" s="660"/>
      <c r="B1058" s="725"/>
    </row>
    <row r="1059" spans="1:2">
      <c r="A1059" s="660"/>
      <c r="B1059" s="725"/>
    </row>
    <row r="1060" spans="1:2">
      <c r="A1060" s="660"/>
      <c r="B1060" s="725"/>
    </row>
    <row r="1061" spans="1:2">
      <c r="A1061" s="660"/>
      <c r="B1061" s="725"/>
    </row>
    <row r="1062" spans="1:2">
      <c r="A1062" s="660"/>
      <c r="B1062" s="725"/>
    </row>
    <row r="1063" spans="1:2">
      <c r="A1063" s="660"/>
      <c r="B1063" s="725"/>
    </row>
    <row r="1064" spans="1:2">
      <c r="A1064" s="660"/>
      <c r="B1064" s="725"/>
    </row>
    <row r="1065" spans="1:2">
      <c r="A1065" s="660"/>
      <c r="B1065" s="725"/>
    </row>
    <row r="1066" spans="1:2">
      <c r="A1066" s="660"/>
      <c r="B1066" s="725"/>
    </row>
    <row r="1067" spans="1:2">
      <c r="A1067" s="660"/>
      <c r="B1067" s="725"/>
    </row>
    <row r="1068" spans="1:2">
      <c r="A1068" s="660"/>
      <c r="B1068" s="725"/>
    </row>
    <row r="1069" spans="1:2">
      <c r="A1069" s="660"/>
      <c r="B1069" s="725"/>
    </row>
    <row r="1070" spans="1:2">
      <c r="A1070" s="660"/>
      <c r="B1070" s="725"/>
    </row>
    <row r="1071" spans="1:2">
      <c r="A1071" s="660"/>
      <c r="B1071" s="725"/>
    </row>
    <row r="1072" spans="1:2">
      <c r="A1072" s="660"/>
      <c r="B1072" s="725"/>
    </row>
    <row r="1073" spans="1:2">
      <c r="A1073" s="660"/>
      <c r="B1073" s="725"/>
    </row>
    <row r="1074" spans="1:2">
      <c r="A1074" s="660"/>
      <c r="B1074" s="725"/>
    </row>
    <row r="1075" spans="1:2">
      <c r="A1075" s="660"/>
      <c r="B1075" s="725"/>
    </row>
    <row r="1076" spans="1:2">
      <c r="A1076" s="660"/>
      <c r="B1076" s="725"/>
    </row>
    <row r="1077" spans="1:2">
      <c r="A1077" s="660"/>
      <c r="B1077" s="725"/>
    </row>
    <row r="1078" spans="1:2">
      <c r="A1078" s="660"/>
      <c r="B1078" s="725"/>
    </row>
    <row r="1079" spans="1:2">
      <c r="A1079" s="660"/>
      <c r="B1079" s="725"/>
    </row>
    <row r="1080" spans="1:2">
      <c r="A1080" s="660"/>
      <c r="B1080" s="725"/>
    </row>
    <row r="1081" spans="1:2">
      <c r="A1081" s="660"/>
      <c r="B1081" s="725"/>
    </row>
    <row r="1082" spans="1:2">
      <c r="A1082" s="660"/>
      <c r="B1082" s="725"/>
    </row>
    <row r="1083" spans="1:2">
      <c r="A1083" s="660"/>
      <c r="B1083" s="725"/>
    </row>
    <row r="1084" spans="1:2">
      <c r="A1084" s="660"/>
      <c r="B1084" s="725"/>
    </row>
    <row r="1085" spans="1:2">
      <c r="A1085" s="660"/>
      <c r="B1085" s="725"/>
    </row>
    <row r="1086" spans="1:2">
      <c r="A1086" s="660"/>
      <c r="B1086" s="725"/>
    </row>
    <row r="1087" spans="1:2">
      <c r="A1087" s="660"/>
      <c r="B1087" s="725"/>
    </row>
    <row r="1088" spans="1:2">
      <c r="A1088" s="660"/>
      <c r="B1088" s="725"/>
    </row>
    <row r="1089" spans="1:2">
      <c r="A1089" s="660"/>
      <c r="B1089" s="725"/>
    </row>
    <row r="1090" spans="1:2">
      <c r="A1090" s="660"/>
      <c r="B1090" s="725"/>
    </row>
    <row r="1091" spans="1:2">
      <c r="A1091" s="660"/>
      <c r="B1091" s="725"/>
    </row>
    <row r="1092" spans="1:2">
      <c r="A1092" s="660"/>
      <c r="B1092" s="725"/>
    </row>
    <row r="1093" spans="1:2">
      <c r="A1093" s="660"/>
      <c r="B1093" s="725"/>
    </row>
    <row r="1094" spans="1:2">
      <c r="A1094" s="660"/>
      <c r="B1094" s="725"/>
    </row>
    <row r="1095" spans="1:2">
      <c r="A1095" s="660"/>
      <c r="B1095" s="725"/>
    </row>
    <row r="1096" spans="1:2">
      <c r="A1096" s="660"/>
      <c r="B1096" s="725"/>
    </row>
    <row r="1097" spans="1:2">
      <c r="A1097" s="660"/>
      <c r="B1097" s="725"/>
    </row>
    <row r="1098" spans="1:2">
      <c r="A1098" s="660"/>
      <c r="B1098" s="725"/>
    </row>
    <row r="1099" spans="1:2">
      <c r="A1099" s="660"/>
      <c r="B1099" s="725"/>
    </row>
    <row r="1100" spans="1:2">
      <c r="A1100" s="660"/>
      <c r="B1100" s="725"/>
    </row>
    <row r="1101" spans="1:2">
      <c r="A1101" s="660"/>
      <c r="B1101" s="725"/>
    </row>
    <row r="1102" spans="1:2">
      <c r="A1102" s="660"/>
      <c r="B1102" s="725"/>
    </row>
    <row r="1103" spans="1:2">
      <c r="A1103" s="660"/>
      <c r="B1103" s="725"/>
    </row>
    <row r="1104" spans="1:2">
      <c r="A1104" s="660"/>
      <c r="B1104" s="725"/>
    </row>
    <row r="1105" spans="1:2">
      <c r="A1105" s="660"/>
      <c r="B1105" s="725"/>
    </row>
    <row r="1106" spans="1:2">
      <c r="A1106" s="660"/>
      <c r="B1106" s="725"/>
    </row>
    <row r="1107" spans="1:2">
      <c r="A1107" s="660"/>
      <c r="B1107" s="725"/>
    </row>
    <row r="1108" spans="1:2">
      <c r="A1108" s="660"/>
      <c r="B1108" s="725"/>
    </row>
    <row r="1109" spans="1:2">
      <c r="A1109" s="660"/>
      <c r="B1109" s="725"/>
    </row>
    <row r="1110" spans="1:2">
      <c r="A1110" s="660"/>
      <c r="B1110" s="725"/>
    </row>
    <row r="1111" spans="1:2">
      <c r="A1111" s="660"/>
      <c r="B1111" s="725"/>
    </row>
    <row r="1112" spans="1:2">
      <c r="A1112" s="660"/>
      <c r="B1112" s="725"/>
    </row>
    <row r="1113" spans="1:2">
      <c r="A1113" s="660"/>
      <c r="B1113" s="725"/>
    </row>
    <row r="1114" spans="1:2">
      <c r="A1114" s="660"/>
      <c r="B1114" s="725"/>
    </row>
    <row r="1115" spans="1:2">
      <c r="A1115" s="660"/>
      <c r="B1115" s="725"/>
    </row>
    <row r="1116" spans="1:2">
      <c r="A1116" s="660"/>
      <c r="B1116" s="725"/>
    </row>
    <row r="1117" spans="1:2">
      <c r="A1117" s="660"/>
      <c r="B1117" s="725"/>
    </row>
    <row r="1118" spans="1:2">
      <c r="A1118" s="660"/>
      <c r="B1118" s="725"/>
    </row>
    <row r="1119" spans="1:2">
      <c r="A1119" s="660"/>
      <c r="B1119" s="725"/>
    </row>
    <row r="1120" spans="1:2">
      <c r="A1120" s="660"/>
      <c r="B1120" s="725"/>
    </row>
    <row r="1121" spans="1:2">
      <c r="A1121" s="660"/>
      <c r="B1121" s="725"/>
    </row>
    <row r="1122" spans="1:2">
      <c r="A1122" s="660"/>
      <c r="B1122" s="725"/>
    </row>
    <row r="1123" spans="1:2">
      <c r="A1123" s="660"/>
      <c r="B1123" s="725"/>
    </row>
    <row r="1124" spans="1:2">
      <c r="A1124" s="660"/>
      <c r="B1124" s="725"/>
    </row>
    <row r="1125" spans="1:2">
      <c r="A1125" s="660"/>
      <c r="B1125" s="725"/>
    </row>
    <row r="1126" spans="1:2">
      <c r="A1126" s="660"/>
      <c r="B1126" s="725"/>
    </row>
    <row r="1127" spans="1:2">
      <c r="A1127" s="660"/>
      <c r="B1127" s="725"/>
    </row>
    <row r="1128" spans="1:2">
      <c r="A1128" s="660"/>
      <c r="B1128" s="725"/>
    </row>
    <row r="1129" spans="1:2">
      <c r="A1129" s="660"/>
      <c r="B1129" s="725"/>
    </row>
    <row r="1130" spans="1:2">
      <c r="A1130" s="660"/>
      <c r="B1130" s="725"/>
    </row>
    <row r="1131" spans="1:2">
      <c r="A1131" s="660"/>
      <c r="B1131" s="725"/>
    </row>
    <row r="1132" spans="1:2">
      <c r="A1132" s="660"/>
      <c r="B1132" s="725"/>
    </row>
    <row r="1133" spans="1:2">
      <c r="A1133" s="660"/>
      <c r="B1133" s="725"/>
    </row>
    <row r="1134" spans="1:2">
      <c r="A1134" s="660"/>
      <c r="B1134" s="725"/>
    </row>
    <row r="1135" spans="1:2">
      <c r="A1135" s="660"/>
      <c r="B1135" s="725"/>
    </row>
    <row r="1136" spans="1:2">
      <c r="A1136" s="660"/>
      <c r="B1136" s="725"/>
    </row>
    <row r="1137" spans="1:2">
      <c r="A1137" s="660"/>
      <c r="B1137" s="725"/>
    </row>
    <row r="1138" spans="1:2">
      <c r="A1138" s="660"/>
      <c r="B1138" s="725"/>
    </row>
    <row r="1139" spans="1:2">
      <c r="A1139" s="660"/>
      <c r="B1139" s="725"/>
    </row>
    <row r="1140" spans="1:2">
      <c r="A1140" s="660"/>
      <c r="B1140" s="725"/>
    </row>
    <row r="1141" spans="1:2">
      <c r="A1141" s="660"/>
      <c r="B1141" s="725"/>
    </row>
    <row r="1142" spans="1:2">
      <c r="A1142" s="660"/>
      <c r="B1142" s="725"/>
    </row>
    <row r="1143" spans="1:2">
      <c r="A1143" s="660"/>
      <c r="B1143" s="725"/>
    </row>
    <row r="1144" spans="1:2">
      <c r="A1144" s="660"/>
      <c r="B1144" s="725"/>
    </row>
    <row r="1145" spans="1:2">
      <c r="A1145" s="660"/>
      <c r="B1145" s="725"/>
    </row>
    <row r="1146" spans="1:2">
      <c r="A1146" s="660"/>
      <c r="B1146" s="725"/>
    </row>
    <row r="1147" spans="1:2">
      <c r="A1147" s="660"/>
      <c r="B1147" s="725"/>
    </row>
    <row r="1148" spans="1:2">
      <c r="A1148" s="660"/>
      <c r="B1148" s="725"/>
    </row>
    <row r="1149" spans="1:2">
      <c r="A1149" s="660"/>
      <c r="B1149" s="725"/>
    </row>
    <row r="1150" spans="1:2">
      <c r="A1150" s="660"/>
      <c r="B1150" s="725"/>
    </row>
    <row r="1151" spans="1:2">
      <c r="A1151" s="660"/>
      <c r="B1151" s="725"/>
    </row>
    <row r="1152" spans="1:2">
      <c r="A1152" s="660"/>
      <c r="B1152" s="725"/>
    </row>
    <row r="1153" spans="1:2">
      <c r="A1153" s="660"/>
      <c r="B1153" s="725"/>
    </row>
    <row r="1154" spans="1:2">
      <c r="A1154" s="660"/>
      <c r="B1154" s="725"/>
    </row>
    <row r="1155" spans="1:2">
      <c r="A1155" s="660"/>
      <c r="B1155" s="725"/>
    </row>
    <row r="1156" spans="1:2">
      <c r="A1156" s="660"/>
      <c r="B1156" s="725"/>
    </row>
    <row r="1157" spans="1:2">
      <c r="A1157" s="660"/>
      <c r="B1157" s="725"/>
    </row>
    <row r="1158" spans="1:2">
      <c r="A1158" s="660"/>
      <c r="B1158" s="725"/>
    </row>
    <row r="1159" spans="1:2">
      <c r="A1159" s="660"/>
      <c r="B1159" s="725"/>
    </row>
    <row r="1160" spans="1:2">
      <c r="A1160" s="660"/>
      <c r="B1160" s="725"/>
    </row>
    <row r="1161" spans="1:2">
      <c r="A1161" s="660"/>
      <c r="B1161" s="725"/>
    </row>
    <row r="1162" spans="1:2">
      <c r="A1162" s="660"/>
      <c r="B1162" s="725"/>
    </row>
    <row r="1163" spans="1:2">
      <c r="A1163" s="660"/>
      <c r="B1163" s="725"/>
    </row>
    <row r="1164" spans="1:2">
      <c r="A1164" s="660"/>
      <c r="B1164" s="725"/>
    </row>
    <row r="1165" spans="1:2">
      <c r="A1165" s="660"/>
      <c r="B1165" s="725"/>
    </row>
    <row r="1166" spans="1:2">
      <c r="A1166" s="660"/>
      <c r="B1166" s="725"/>
    </row>
    <row r="1167" spans="1:2">
      <c r="A1167" s="660"/>
      <c r="B1167" s="725"/>
    </row>
    <row r="1168" spans="1:2">
      <c r="A1168" s="660"/>
      <c r="B1168" s="725"/>
    </row>
    <row r="1169" spans="1:2">
      <c r="A1169" s="660"/>
      <c r="B1169" s="725"/>
    </row>
    <row r="1170" spans="1:2">
      <c r="A1170" s="660"/>
      <c r="B1170" s="725"/>
    </row>
    <row r="1171" spans="1:2">
      <c r="A1171" s="660"/>
      <c r="B1171" s="725"/>
    </row>
    <row r="1172" spans="1:2">
      <c r="A1172" s="660"/>
      <c r="B1172" s="725"/>
    </row>
    <row r="1173" spans="1:2">
      <c r="A1173" s="660"/>
      <c r="B1173" s="725"/>
    </row>
    <row r="1174" spans="1:2">
      <c r="A1174" s="660"/>
      <c r="B1174" s="725"/>
    </row>
    <row r="1175" spans="1:2">
      <c r="A1175" s="660"/>
      <c r="B1175" s="725"/>
    </row>
    <row r="1176" spans="1:2">
      <c r="A1176" s="660"/>
      <c r="B1176" s="725"/>
    </row>
    <row r="1177" spans="1:2">
      <c r="A1177" s="660"/>
      <c r="B1177" s="725"/>
    </row>
    <row r="1178" spans="1:2">
      <c r="A1178" s="660"/>
      <c r="B1178" s="725"/>
    </row>
    <row r="1179" spans="1:2">
      <c r="A1179" s="660"/>
      <c r="B1179" s="725"/>
    </row>
    <row r="1180" spans="1:2">
      <c r="A1180" s="660"/>
      <c r="B1180" s="725"/>
    </row>
    <row r="1181" spans="1:2">
      <c r="A1181" s="660"/>
      <c r="B1181" s="725"/>
    </row>
    <row r="1182" spans="1:2">
      <c r="A1182" s="660"/>
      <c r="B1182" s="725"/>
    </row>
    <row r="1183" spans="1:2">
      <c r="A1183" s="660"/>
      <c r="B1183" s="725"/>
    </row>
    <row r="1184" spans="1:2">
      <c r="A1184" s="660"/>
      <c r="B1184" s="725"/>
    </row>
    <row r="1185" spans="1:2">
      <c r="A1185" s="660"/>
      <c r="B1185" s="725"/>
    </row>
    <row r="1186" spans="1:2">
      <c r="A1186" s="660"/>
      <c r="B1186" s="725"/>
    </row>
    <row r="1187" spans="1:2">
      <c r="A1187" s="660"/>
      <c r="B1187" s="725"/>
    </row>
    <row r="1188" spans="1:2">
      <c r="A1188" s="660"/>
      <c r="B1188" s="725"/>
    </row>
    <row r="1189" spans="1:2">
      <c r="A1189" s="660"/>
      <c r="B1189" s="725"/>
    </row>
    <row r="1190" spans="1:2">
      <c r="A1190" s="660"/>
      <c r="B1190" s="725"/>
    </row>
    <row r="1191" spans="1:2">
      <c r="A1191" s="660"/>
      <c r="B1191" s="725"/>
    </row>
    <row r="1192" spans="1:2">
      <c r="A1192" s="660"/>
      <c r="B1192" s="725"/>
    </row>
    <row r="1193" spans="1:2">
      <c r="A1193" s="660"/>
      <c r="B1193" s="725"/>
    </row>
    <row r="1194" spans="1:2">
      <c r="A1194" s="660"/>
      <c r="B1194" s="725"/>
    </row>
    <row r="1195" spans="1:2">
      <c r="A1195" s="660"/>
      <c r="B1195" s="725"/>
    </row>
    <row r="1196" spans="1:2">
      <c r="A1196" s="660"/>
      <c r="B1196" s="725"/>
    </row>
    <row r="1197" spans="1:2">
      <c r="A1197" s="660"/>
      <c r="B1197" s="725"/>
    </row>
    <row r="1198" spans="1:2">
      <c r="A1198" s="660"/>
      <c r="B1198" s="725"/>
    </row>
    <row r="1199" spans="1:2">
      <c r="A1199" s="660"/>
      <c r="B1199" s="725"/>
    </row>
    <row r="1200" spans="1:2">
      <c r="A1200" s="660"/>
      <c r="B1200" s="725"/>
    </row>
    <row r="1201" spans="1:2">
      <c r="A1201" s="660"/>
      <c r="B1201" s="725"/>
    </row>
    <row r="1202" spans="1:2">
      <c r="A1202" s="660"/>
      <c r="B1202" s="725"/>
    </row>
    <row r="1203" spans="1:2">
      <c r="A1203" s="660"/>
      <c r="B1203" s="725"/>
    </row>
    <row r="1204" spans="1:2">
      <c r="A1204" s="660"/>
      <c r="B1204" s="725"/>
    </row>
    <row r="1205" spans="1:2">
      <c r="A1205" s="660"/>
      <c r="B1205" s="725"/>
    </row>
    <row r="1206" spans="1:2">
      <c r="A1206" s="660"/>
      <c r="B1206" s="725"/>
    </row>
    <row r="1207" spans="1:2">
      <c r="A1207" s="660"/>
      <c r="B1207" s="725"/>
    </row>
    <row r="1208" spans="1:2">
      <c r="A1208" s="660"/>
      <c r="B1208" s="725"/>
    </row>
    <row r="1209" spans="1:2">
      <c r="A1209" s="660"/>
      <c r="B1209" s="725"/>
    </row>
    <row r="1210" spans="1:2">
      <c r="A1210" s="660"/>
      <c r="B1210" s="725"/>
    </row>
    <row r="1211" spans="1:2">
      <c r="A1211" s="660"/>
      <c r="B1211" s="725"/>
    </row>
    <row r="1212" spans="1:2">
      <c r="A1212" s="660"/>
      <c r="B1212" s="725"/>
    </row>
    <row r="1213" spans="1:2">
      <c r="A1213" s="660"/>
      <c r="B1213" s="725"/>
    </row>
    <row r="1214" spans="1:2">
      <c r="A1214" s="660"/>
      <c r="B1214" s="725"/>
    </row>
    <row r="1215" spans="1:2">
      <c r="A1215" s="660"/>
      <c r="B1215" s="725"/>
    </row>
    <row r="1216" spans="1:2">
      <c r="A1216" s="660"/>
      <c r="B1216" s="725"/>
    </row>
    <row r="1217" spans="1:2">
      <c r="A1217" s="660"/>
      <c r="B1217" s="725"/>
    </row>
    <row r="1218" spans="1:2">
      <c r="A1218" s="660"/>
      <c r="B1218" s="725"/>
    </row>
    <row r="1219" spans="1:2">
      <c r="A1219" s="660"/>
      <c r="B1219" s="725"/>
    </row>
    <row r="1220" spans="1:2">
      <c r="A1220" s="660"/>
      <c r="B1220" s="725"/>
    </row>
    <row r="1221" spans="1:2">
      <c r="A1221" s="660"/>
      <c r="B1221" s="725"/>
    </row>
    <row r="1222" spans="1:2">
      <c r="A1222" s="660"/>
      <c r="B1222" s="725"/>
    </row>
    <row r="1223" spans="1:2">
      <c r="A1223" s="660"/>
      <c r="B1223" s="725"/>
    </row>
    <row r="1224" spans="1:2">
      <c r="A1224" s="660"/>
      <c r="B1224" s="725"/>
    </row>
    <row r="1225" spans="1:2">
      <c r="A1225" s="660"/>
      <c r="B1225" s="725"/>
    </row>
    <row r="1226" spans="1:2">
      <c r="A1226" s="660"/>
      <c r="B1226" s="725"/>
    </row>
    <row r="1227" spans="1:2">
      <c r="A1227" s="660"/>
      <c r="B1227" s="725"/>
    </row>
    <row r="1228" spans="1:2">
      <c r="A1228" s="660"/>
      <c r="B1228" s="725"/>
    </row>
    <row r="1229" spans="1:2">
      <c r="A1229" s="660"/>
      <c r="B1229" s="725"/>
    </row>
    <row r="1230" spans="1:2">
      <c r="A1230" s="660"/>
      <c r="B1230" s="725"/>
    </row>
    <row r="1231" spans="1:2">
      <c r="A1231" s="660"/>
      <c r="B1231" s="725"/>
    </row>
    <row r="1232" spans="1:2">
      <c r="A1232" s="660"/>
      <c r="B1232" s="725"/>
    </row>
    <row r="1233" spans="1:2">
      <c r="A1233" s="660"/>
      <c r="B1233" s="725"/>
    </row>
    <row r="1234" spans="1:2">
      <c r="A1234" s="660"/>
      <c r="B1234" s="725"/>
    </row>
    <row r="1235" spans="1:2">
      <c r="A1235" s="660"/>
      <c r="B1235" s="725"/>
    </row>
    <row r="1236" spans="1:2">
      <c r="A1236" s="660"/>
      <c r="B1236" s="725"/>
    </row>
    <row r="1237" spans="1:2">
      <c r="A1237" s="660"/>
      <c r="B1237" s="725"/>
    </row>
    <row r="1238" spans="1:2">
      <c r="A1238" s="660"/>
      <c r="B1238" s="725"/>
    </row>
    <row r="1239" spans="1:2">
      <c r="A1239" s="660"/>
      <c r="B1239" s="725"/>
    </row>
    <row r="1240" spans="1:2">
      <c r="A1240" s="660"/>
      <c r="B1240" s="725"/>
    </row>
    <row r="1241" spans="1:2">
      <c r="A1241" s="660"/>
      <c r="B1241" s="725"/>
    </row>
    <row r="1242" spans="1:2">
      <c r="A1242" s="660"/>
      <c r="B1242" s="725"/>
    </row>
    <row r="1243" spans="1:2">
      <c r="A1243" s="660"/>
      <c r="B1243" s="725"/>
    </row>
    <row r="1244" spans="1:2">
      <c r="A1244" s="660"/>
      <c r="B1244" s="725"/>
    </row>
    <row r="1245" spans="1:2">
      <c r="A1245" s="660"/>
      <c r="B1245" s="725"/>
    </row>
    <row r="1246" spans="1:2">
      <c r="A1246" s="660"/>
      <c r="B1246" s="725"/>
    </row>
    <row r="1247" spans="1:2">
      <c r="A1247" s="660"/>
      <c r="B1247" s="725"/>
    </row>
    <row r="1248" spans="1:2">
      <c r="A1248" s="660"/>
      <c r="B1248" s="725"/>
    </row>
    <row r="1249" spans="1:2">
      <c r="A1249" s="660"/>
      <c r="B1249" s="725"/>
    </row>
    <row r="1250" spans="1:2">
      <c r="A1250" s="660"/>
      <c r="B1250" s="725"/>
    </row>
    <row r="1251" spans="1:2">
      <c r="A1251" s="660"/>
      <c r="B1251" s="725"/>
    </row>
    <row r="1252" spans="1:2">
      <c r="A1252" s="660"/>
      <c r="B1252" s="725"/>
    </row>
    <row r="1253" spans="1:2">
      <c r="A1253" s="660"/>
      <c r="B1253" s="725"/>
    </row>
    <row r="1254" spans="1:2">
      <c r="A1254" s="660"/>
      <c r="B1254" s="725"/>
    </row>
    <row r="1255" spans="1:2">
      <c r="A1255" s="660"/>
      <c r="B1255" s="725"/>
    </row>
    <row r="1256" spans="1:2">
      <c r="A1256" s="660"/>
      <c r="B1256" s="725"/>
    </row>
    <row r="1257" spans="1:2">
      <c r="A1257" s="660"/>
      <c r="B1257" s="725"/>
    </row>
    <row r="1258" spans="1:2">
      <c r="A1258" s="660"/>
      <c r="B1258" s="725"/>
    </row>
    <row r="1259" spans="1:2">
      <c r="A1259" s="660"/>
      <c r="B1259" s="725"/>
    </row>
    <row r="1260" spans="1:2">
      <c r="A1260" s="660"/>
      <c r="B1260" s="725"/>
    </row>
    <row r="1261" spans="1:2">
      <c r="A1261" s="660"/>
      <c r="B1261" s="725"/>
    </row>
    <row r="1262" spans="1:2">
      <c r="A1262" s="660"/>
      <c r="B1262" s="725"/>
    </row>
    <row r="1263" spans="1:2">
      <c r="A1263" s="660"/>
      <c r="B1263" s="725"/>
    </row>
    <row r="1264" spans="1:2">
      <c r="A1264" s="660"/>
      <c r="B1264" s="725"/>
    </row>
    <row r="1265" spans="1:2">
      <c r="A1265" s="660"/>
      <c r="B1265" s="725"/>
    </row>
    <row r="1266" spans="1:2">
      <c r="A1266" s="660"/>
      <c r="B1266" s="725"/>
    </row>
    <row r="1267" spans="1:2">
      <c r="A1267" s="660"/>
      <c r="B1267" s="725"/>
    </row>
    <row r="1268" spans="1:2">
      <c r="A1268" s="660"/>
      <c r="B1268" s="725"/>
    </row>
    <row r="1269" spans="1:2">
      <c r="A1269" s="660"/>
      <c r="B1269" s="725"/>
    </row>
    <row r="1270" spans="1:2">
      <c r="A1270" s="660"/>
      <c r="B1270" s="725"/>
    </row>
    <row r="1271" spans="1:2">
      <c r="A1271" s="660"/>
      <c r="B1271" s="725"/>
    </row>
    <row r="1272" spans="1:2">
      <c r="A1272" s="660"/>
      <c r="B1272" s="725"/>
    </row>
    <row r="1273" spans="1:2">
      <c r="A1273" s="660"/>
      <c r="B1273" s="725"/>
    </row>
    <row r="1274" spans="1:2">
      <c r="A1274" s="660"/>
      <c r="B1274" s="725"/>
    </row>
    <row r="1275" spans="1:2">
      <c r="A1275" s="660"/>
      <c r="B1275" s="725"/>
    </row>
    <row r="1276" spans="1:2">
      <c r="A1276" s="660"/>
      <c r="B1276" s="725"/>
    </row>
    <row r="1277" spans="1:2">
      <c r="A1277" s="660"/>
      <c r="B1277" s="725"/>
    </row>
    <row r="1278" spans="1:2">
      <c r="A1278" s="660"/>
      <c r="B1278" s="725"/>
    </row>
    <row r="1279" spans="1:2">
      <c r="A1279" s="660"/>
      <c r="B1279" s="725"/>
    </row>
    <row r="1280" spans="1:2">
      <c r="A1280" s="660"/>
      <c r="B1280" s="725"/>
    </row>
    <row r="1281" spans="1:2">
      <c r="A1281" s="660"/>
      <c r="B1281" s="725"/>
    </row>
    <row r="1282" spans="1:2">
      <c r="A1282" s="660"/>
      <c r="B1282" s="725"/>
    </row>
    <row r="1283" spans="1:2">
      <c r="A1283" s="660"/>
      <c r="B1283" s="725"/>
    </row>
    <row r="1284" spans="1:2">
      <c r="A1284" s="660"/>
      <c r="B1284" s="725"/>
    </row>
    <row r="1285" spans="1:2">
      <c r="A1285" s="660"/>
      <c r="B1285" s="725"/>
    </row>
    <row r="1286" spans="1:2">
      <c r="A1286" s="660"/>
      <c r="B1286" s="725"/>
    </row>
    <row r="1287" spans="1:2">
      <c r="A1287" s="660"/>
      <c r="B1287" s="725"/>
    </row>
    <row r="1288" spans="1:2">
      <c r="A1288" s="660"/>
      <c r="B1288" s="725"/>
    </row>
    <row r="1289" spans="1:2">
      <c r="A1289" s="660"/>
      <c r="B1289" s="725"/>
    </row>
    <row r="1290" spans="1:2">
      <c r="A1290" s="660"/>
      <c r="B1290" s="725"/>
    </row>
    <row r="1291" spans="1:2">
      <c r="A1291" s="660"/>
      <c r="B1291" s="725"/>
    </row>
    <row r="1292" spans="1:2">
      <c r="A1292" s="660"/>
      <c r="B1292" s="725"/>
    </row>
    <row r="1293" spans="1:2">
      <c r="A1293" s="660"/>
      <c r="B1293" s="725"/>
    </row>
    <row r="1294" spans="1:2">
      <c r="A1294" s="660"/>
      <c r="B1294" s="725"/>
    </row>
    <row r="1295" spans="1:2">
      <c r="A1295" s="660"/>
      <c r="B1295" s="725"/>
    </row>
    <row r="1296" spans="1:2">
      <c r="A1296" s="660"/>
      <c r="B1296" s="725"/>
    </row>
    <row r="1297" spans="1:2">
      <c r="A1297" s="660"/>
      <c r="B1297" s="725"/>
    </row>
    <row r="1298" spans="1:2">
      <c r="A1298" s="660"/>
      <c r="B1298" s="725"/>
    </row>
    <row r="1299" spans="1:2">
      <c r="A1299" s="660"/>
      <c r="B1299" s="725"/>
    </row>
    <row r="1300" spans="1:2">
      <c r="A1300" s="660"/>
      <c r="B1300" s="725"/>
    </row>
    <row r="1301" spans="1:2">
      <c r="A1301" s="660"/>
      <c r="B1301" s="725"/>
    </row>
    <row r="1302" spans="1:2">
      <c r="A1302" s="660"/>
      <c r="B1302" s="725"/>
    </row>
    <row r="1303" spans="1:2">
      <c r="A1303" s="660"/>
      <c r="B1303" s="725"/>
    </row>
    <row r="1304" spans="1:2">
      <c r="A1304" s="660"/>
      <c r="B1304" s="725"/>
    </row>
    <row r="1305" spans="1:2">
      <c r="A1305" s="660"/>
      <c r="B1305" s="725"/>
    </row>
    <row r="1306" spans="1:2">
      <c r="A1306" s="660"/>
      <c r="B1306" s="725"/>
    </row>
    <row r="1307" spans="1:2">
      <c r="A1307" s="660"/>
      <c r="B1307" s="725"/>
    </row>
    <row r="1308" spans="1:2">
      <c r="A1308" s="660"/>
      <c r="B1308" s="725"/>
    </row>
    <row r="1309" spans="1:2">
      <c r="A1309" s="660"/>
      <c r="B1309" s="725"/>
    </row>
    <row r="1310" spans="1:2">
      <c r="A1310" s="660"/>
      <c r="B1310" s="725"/>
    </row>
    <row r="1311" spans="1:2">
      <c r="A1311" s="660"/>
      <c r="B1311" s="725"/>
    </row>
    <row r="1312" spans="1:2">
      <c r="A1312" s="660"/>
      <c r="B1312" s="725"/>
    </row>
    <row r="1313" spans="1:2">
      <c r="A1313" s="660"/>
      <c r="B1313" s="725"/>
    </row>
    <row r="1314" spans="1:2">
      <c r="A1314" s="660"/>
      <c r="B1314" s="725"/>
    </row>
    <row r="1315" spans="1:2">
      <c r="A1315" s="660"/>
      <c r="B1315" s="725"/>
    </row>
    <row r="1316" spans="1:2">
      <c r="A1316" s="660"/>
      <c r="B1316" s="725"/>
    </row>
    <row r="1317" spans="1:2">
      <c r="A1317" s="660"/>
      <c r="B1317" s="725"/>
    </row>
    <row r="1318" spans="1:2">
      <c r="A1318" s="660"/>
      <c r="B1318" s="725"/>
    </row>
    <row r="1319" spans="1:2">
      <c r="A1319" s="660"/>
      <c r="B1319" s="725"/>
    </row>
    <row r="1320" spans="1:2">
      <c r="A1320" s="660"/>
      <c r="B1320" s="725"/>
    </row>
    <row r="1321" spans="1:2">
      <c r="A1321" s="660"/>
      <c r="B1321" s="725"/>
    </row>
    <row r="1322" spans="1:2">
      <c r="A1322" s="660"/>
      <c r="B1322" s="725"/>
    </row>
    <row r="1323" spans="1:2">
      <c r="A1323" s="660"/>
      <c r="B1323" s="725"/>
    </row>
    <row r="1324" spans="1:2">
      <c r="A1324" s="660"/>
      <c r="B1324" s="725"/>
    </row>
    <row r="1325" spans="1:2">
      <c r="A1325" s="660"/>
      <c r="B1325" s="725"/>
    </row>
    <row r="1326" spans="1:2">
      <c r="A1326" s="660"/>
      <c r="B1326" s="725"/>
    </row>
    <row r="1327" spans="1:2">
      <c r="A1327" s="660"/>
      <c r="B1327" s="725"/>
    </row>
    <row r="1328" spans="1:2">
      <c r="A1328" s="660"/>
      <c r="B1328" s="725"/>
    </row>
    <row r="1329" spans="1:2">
      <c r="A1329" s="660"/>
      <c r="B1329" s="725"/>
    </row>
    <row r="1330" spans="1:2">
      <c r="A1330" s="660"/>
      <c r="B1330" s="725"/>
    </row>
    <row r="1331" spans="1:2">
      <c r="A1331" s="660"/>
      <c r="B1331" s="725"/>
    </row>
    <row r="1332" spans="1:2">
      <c r="A1332" s="660"/>
      <c r="B1332" s="725"/>
    </row>
    <row r="1333" spans="1:2">
      <c r="A1333" s="660"/>
      <c r="B1333" s="725"/>
    </row>
    <row r="1334" spans="1:2">
      <c r="A1334" s="660"/>
      <c r="B1334" s="725"/>
    </row>
    <row r="1335" spans="1:2">
      <c r="A1335" s="660"/>
      <c r="B1335" s="725"/>
    </row>
    <row r="1336" spans="1:2">
      <c r="A1336" s="660"/>
      <c r="B1336" s="725"/>
    </row>
    <row r="1337" spans="1:2">
      <c r="A1337" s="660"/>
      <c r="B1337" s="725"/>
    </row>
    <row r="1338" spans="1:2">
      <c r="A1338" s="660"/>
      <c r="B1338" s="725"/>
    </row>
    <row r="1339" spans="1:2">
      <c r="A1339" s="660"/>
      <c r="B1339" s="725"/>
    </row>
    <row r="1340" spans="1:2">
      <c r="A1340" s="660"/>
      <c r="B1340" s="725"/>
    </row>
    <row r="1341" spans="1:2">
      <c r="A1341" s="660"/>
      <c r="B1341" s="725"/>
    </row>
    <row r="1342" spans="1:2">
      <c r="A1342" s="660"/>
      <c r="B1342" s="725"/>
    </row>
    <row r="1343" spans="1:2">
      <c r="A1343" s="660"/>
      <c r="B1343" s="725"/>
    </row>
    <row r="1344" spans="1:2">
      <c r="A1344" s="660"/>
      <c r="B1344" s="725"/>
    </row>
    <row r="1345" spans="1:2">
      <c r="A1345" s="660"/>
      <c r="B1345" s="725"/>
    </row>
    <row r="1346" spans="1:2">
      <c r="A1346" s="660"/>
      <c r="B1346" s="725"/>
    </row>
    <row r="1347" spans="1:2">
      <c r="A1347" s="660"/>
      <c r="B1347" s="725"/>
    </row>
    <row r="1348" spans="1:2">
      <c r="A1348" s="660"/>
      <c r="B1348" s="725"/>
    </row>
    <row r="1349" spans="1:2">
      <c r="A1349" s="660"/>
      <c r="B1349" s="725"/>
    </row>
    <row r="1350" spans="1:2">
      <c r="A1350" s="660"/>
      <c r="B1350" s="725"/>
    </row>
    <row r="1351" spans="1:2">
      <c r="A1351" s="660"/>
      <c r="B1351" s="725"/>
    </row>
    <row r="1352" spans="1:2">
      <c r="A1352" s="660"/>
      <c r="B1352" s="725"/>
    </row>
    <row r="1353" spans="1:2">
      <c r="A1353" s="660"/>
      <c r="B1353" s="725"/>
    </row>
    <row r="1354" spans="1:2">
      <c r="A1354" s="660"/>
      <c r="B1354" s="725"/>
    </row>
    <row r="1355" spans="1:2">
      <c r="A1355" s="660"/>
      <c r="B1355" s="725"/>
    </row>
    <row r="1356" spans="1:2">
      <c r="A1356" s="660"/>
      <c r="B1356" s="725"/>
    </row>
    <row r="1357" spans="1:2">
      <c r="A1357" s="660"/>
      <c r="B1357" s="725"/>
    </row>
    <row r="1358" spans="1:2">
      <c r="A1358" s="660"/>
      <c r="B1358" s="725"/>
    </row>
    <row r="1359" spans="1:2">
      <c r="A1359" s="660"/>
      <c r="B1359" s="725"/>
    </row>
    <row r="1360" spans="1:2">
      <c r="A1360" s="660"/>
      <c r="B1360" s="725"/>
    </row>
    <row r="1361" spans="1:2">
      <c r="A1361" s="660"/>
      <c r="B1361" s="725"/>
    </row>
    <row r="1362" spans="1:2">
      <c r="A1362" s="660"/>
      <c r="B1362" s="725"/>
    </row>
    <row r="1363" spans="1:2">
      <c r="A1363" s="660"/>
      <c r="B1363" s="725"/>
    </row>
    <row r="1364" spans="1:2">
      <c r="A1364" s="660"/>
      <c r="B1364" s="725"/>
    </row>
    <row r="1365" spans="1:2">
      <c r="A1365" s="660"/>
      <c r="B1365" s="725"/>
    </row>
    <row r="1366" spans="1:2">
      <c r="A1366" s="660"/>
      <c r="B1366" s="725"/>
    </row>
    <row r="1367" spans="1:2">
      <c r="A1367" s="660"/>
      <c r="B1367" s="725"/>
    </row>
    <row r="1368" spans="1:2">
      <c r="A1368" s="660"/>
      <c r="B1368" s="725"/>
    </row>
    <row r="1369" spans="1:2">
      <c r="A1369" s="660"/>
      <c r="B1369" s="725"/>
    </row>
    <row r="1370" spans="1:2">
      <c r="A1370" s="660"/>
      <c r="B1370" s="725"/>
    </row>
    <row r="1371" spans="1:2">
      <c r="A1371" s="660"/>
      <c r="B1371" s="725"/>
    </row>
    <row r="1372" spans="1:2">
      <c r="A1372" s="660"/>
      <c r="B1372" s="725"/>
    </row>
    <row r="1373" spans="1:2">
      <c r="A1373" s="660"/>
      <c r="B1373" s="725"/>
    </row>
    <row r="1374" spans="1:2">
      <c r="A1374" s="660"/>
      <c r="B1374" s="725"/>
    </row>
    <row r="1375" spans="1:2">
      <c r="A1375" s="660"/>
      <c r="B1375" s="725"/>
    </row>
    <row r="1376" spans="1:2">
      <c r="A1376" s="660"/>
      <c r="B1376" s="725"/>
    </row>
    <row r="1377" spans="1:2">
      <c r="A1377" s="660"/>
      <c r="B1377" s="725"/>
    </row>
    <row r="1378" spans="1:2">
      <c r="A1378" s="660"/>
      <c r="B1378" s="725"/>
    </row>
    <row r="1379" spans="1:2">
      <c r="A1379" s="660"/>
      <c r="B1379" s="725"/>
    </row>
    <row r="1380" spans="1:2">
      <c r="A1380" s="660"/>
      <c r="B1380" s="725"/>
    </row>
    <row r="1381" spans="1:2">
      <c r="A1381" s="660"/>
      <c r="B1381" s="725"/>
    </row>
    <row r="1382" spans="1:2">
      <c r="A1382" s="660"/>
      <c r="B1382" s="725"/>
    </row>
    <row r="1383" spans="1:2">
      <c r="A1383" s="660"/>
      <c r="B1383" s="725"/>
    </row>
    <row r="1384" spans="1:2">
      <c r="A1384" s="660"/>
      <c r="B1384" s="725"/>
    </row>
    <row r="1385" spans="1:2">
      <c r="A1385" s="660"/>
      <c r="B1385" s="725"/>
    </row>
    <row r="1386" spans="1:2">
      <c r="A1386" s="660"/>
      <c r="B1386" s="725"/>
    </row>
    <row r="1387" spans="1:2">
      <c r="A1387" s="660"/>
      <c r="B1387" s="725"/>
    </row>
    <row r="1388" spans="1:2">
      <c r="A1388" s="660"/>
      <c r="B1388" s="725"/>
    </row>
    <row r="1389" spans="1:2">
      <c r="A1389" s="660"/>
      <c r="B1389" s="725"/>
    </row>
    <row r="1390" spans="1:2">
      <c r="A1390" s="660"/>
      <c r="B1390" s="725"/>
    </row>
    <row r="1391" spans="1:2">
      <c r="A1391" s="660"/>
      <c r="B1391" s="725"/>
    </row>
    <row r="1392" spans="1:2">
      <c r="A1392" s="660"/>
      <c r="B1392" s="725"/>
    </row>
    <row r="1393" spans="1:2">
      <c r="A1393" s="660"/>
      <c r="B1393" s="725"/>
    </row>
    <row r="1394" spans="1:2">
      <c r="A1394" s="660"/>
      <c r="B1394" s="725"/>
    </row>
    <row r="1395" spans="1:2">
      <c r="A1395" s="660"/>
      <c r="B1395" s="725"/>
    </row>
    <row r="1396" spans="1:2">
      <c r="A1396" s="660"/>
      <c r="B1396" s="725"/>
    </row>
    <row r="1397" spans="1:2">
      <c r="A1397" s="660"/>
      <c r="B1397" s="725"/>
    </row>
    <row r="1398" spans="1:2">
      <c r="A1398" s="660"/>
      <c r="B1398" s="725"/>
    </row>
    <row r="1399" spans="1:2">
      <c r="A1399" s="660"/>
      <c r="B1399" s="725"/>
    </row>
    <row r="1400" spans="1:2">
      <c r="A1400" s="660"/>
      <c r="B1400" s="725"/>
    </row>
    <row r="1401" spans="1:2">
      <c r="A1401" s="660"/>
      <c r="B1401" s="725"/>
    </row>
    <row r="1402" spans="1:2">
      <c r="A1402" s="660"/>
      <c r="B1402" s="725"/>
    </row>
    <row r="1403" spans="1:2">
      <c r="A1403" s="660"/>
      <c r="B1403" s="725"/>
    </row>
    <row r="1404" spans="1:2">
      <c r="A1404" s="660"/>
      <c r="B1404" s="725"/>
    </row>
    <row r="1405" spans="1:2">
      <c r="A1405" s="660"/>
      <c r="B1405" s="725"/>
    </row>
    <row r="1406" spans="1:2">
      <c r="A1406" s="660"/>
      <c r="B1406" s="725"/>
    </row>
    <row r="1407" spans="1:2">
      <c r="A1407" s="660"/>
      <c r="B1407" s="725"/>
    </row>
    <row r="1408" spans="1:2">
      <c r="A1408" s="660"/>
      <c r="B1408" s="725"/>
    </row>
    <row r="1409" spans="1:2">
      <c r="A1409" s="660"/>
      <c r="B1409" s="725"/>
    </row>
    <row r="1410" spans="1:2">
      <c r="A1410" s="660"/>
      <c r="B1410" s="725"/>
    </row>
    <row r="1411" spans="1:2">
      <c r="A1411" s="660"/>
      <c r="B1411" s="725"/>
    </row>
    <row r="1412" spans="1:2">
      <c r="A1412" s="660"/>
      <c r="B1412" s="725"/>
    </row>
    <row r="1413" spans="1:2">
      <c r="A1413" s="660"/>
      <c r="B1413" s="725"/>
    </row>
    <row r="1414" spans="1:2">
      <c r="A1414" s="660"/>
      <c r="B1414" s="725"/>
    </row>
    <row r="1415" spans="1:2">
      <c r="A1415" s="660"/>
      <c r="B1415" s="725"/>
    </row>
    <row r="1416" spans="1:2">
      <c r="A1416" s="660"/>
      <c r="B1416" s="725"/>
    </row>
    <row r="1417" spans="1:2">
      <c r="A1417" s="660"/>
      <c r="B1417" s="725"/>
    </row>
    <row r="1418" spans="1:2">
      <c r="A1418" s="660"/>
      <c r="B1418" s="725"/>
    </row>
    <row r="1419" spans="1:2">
      <c r="A1419" s="660"/>
      <c r="B1419" s="725"/>
    </row>
    <row r="1420" spans="1:2">
      <c r="A1420" s="660"/>
      <c r="B1420" s="725"/>
    </row>
    <row r="1421" spans="1:2">
      <c r="A1421" s="660"/>
      <c r="B1421" s="725"/>
    </row>
    <row r="1422" spans="1:2">
      <c r="A1422" s="660"/>
      <c r="B1422" s="725"/>
    </row>
    <row r="1423" spans="1:2">
      <c r="A1423" s="660"/>
      <c r="B1423" s="725"/>
    </row>
    <row r="1424" spans="1:2">
      <c r="A1424" s="660"/>
      <c r="B1424" s="725"/>
    </row>
    <row r="1425" spans="1:2">
      <c r="A1425" s="660"/>
      <c r="B1425" s="725"/>
    </row>
    <row r="1426" spans="1:2">
      <c r="A1426" s="660"/>
      <c r="B1426" s="725"/>
    </row>
    <row r="1427" spans="1:2">
      <c r="A1427" s="660"/>
      <c r="B1427" s="725"/>
    </row>
    <row r="1428" spans="1:2">
      <c r="A1428" s="660"/>
      <c r="B1428" s="725"/>
    </row>
    <row r="1429" spans="1:2">
      <c r="A1429" s="660"/>
      <c r="B1429" s="725"/>
    </row>
    <row r="1430" spans="1:2">
      <c r="A1430" s="660"/>
      <c r="B1430" s="725"/>
    </row>
    <row r="1431" spans="1:2">
      <c r="A1431" s="660"/>
      <c r="B1431" s="725"/>
    </row>
    <row r="1432" spans="1:2">
      <c r="A1432" s="660"/>
      <c r="B1432" s="725"/>
    </row>
    <row r="1433" spans="1:2">
      <c r="A1433" s="660"/>
      <c r="B1433" s="725"/>
    </row>
    <row r="1434" spans="1:2">
      <c r="A1434" s="660"/>
      <c r="B1434" s="725"/>
    </row>
    <row r="1435" spans="1:2">
      <c r="A1435" s="660"/>
      <c r="B1435" s="725"/>
    </row>
    <row r="1436" spans="1:2">
      <c r="A1436" s="660"/>
      <c r="B1436" s="725"/>
    </row>
    <row r="1437" spans="1:2">
      <c r="A1437" s="660"/>
      <c r="B1437" s="725"/>
    </row>
    <row r="1438" spans="1:2">
      <c r="A1438" s="660"/>
      <c r="B1438" s="725"/>
    </row>
    <row r="1439" spans="1:2">
      <c r="A1439" s="660"/>
      <c r="B1439" s="725"/>
    </row>
    <row r="1440" spans="1:2">
      <c r="A1440" s="660"/>
      <c r="B1440" s="725"/>
    </row>
    <row r="1441" spans="1:2">
      <c r="A1441" s="660"/>
      <c r="B1441" s="725"/>
    </row>
    <row r="1442" spans="1:2">
      <c r="A1442" s="660"/>
      <c r="B1442" s="725"/>
    </row>
    <row r="1443" spans="1:2">
      <c r="A1443" s="660"/>
      <c r="B1443" s="725"/>
    </row>
    <row r="1444" spans="1:2">
      <c r="A1444" s="660"/>
      <c r="B1444" s="725"/>
    </row>
    <row r="1445" spans="1:2">
      <c r="A1445" s="660"/>
      <c r="B1445" s="725"/>
    </row>
    <row r="1446" spans="1:2">
      <c r="A1446" s="660"/>
      <c r="B1446" s="725"/>
    </row>
    <row r="1447" spans="1:2">
      <c r="A1447" s="660"/>
      <c r="B1447" s="725"/>
    </row>
    <row r="1448" spans="1:2">
      <c r="A1448" s="660"/>
      <c r="B1448" s="725"/>
    </row>
    <row r="1449" spans="1:2">
      <c r="A1449" s="660"/>
      <c r="B1449" s="725"/>
    </row>
    <row r="1450" spans="1:2">
      <c r="A1450" s="660"/>
      <c r="B1450" s="725"/>
    </row>
    <row r="1451" spans="1:2">
      <c r="A1451" s="660"/>
      <c r="B1451" s="725"/>
    </row>
    <row r="1452" spans="1:2">
      <c r="A1452" s="660"/>
      <c r="B1452" s="725"/>
    </row>
    <row r="1453" spans="1:2">
      <c r="A1453" s="660"/>
      <c r="B1453" s="725"/>
    </row>
    <row r="1454" spans="1:2">
      <c r="A1454" s="660"/>
      <c r="B1454" s="725"/>
    </row>
    <row r="1455" spans="1:2">
      <c r="A1455" s="660"/>
      <c r="B1455" s="725"/>
    </row>
    <row r="1456" spans="1:2">
      <c r="A1456" s="660"/>
      <c r="B1456" s="725"/>
    </row>
    <row r="1457" spans="1:2">
      <c r="A1457" s="660"/>
      <c r="B1457" s="725"/>
    </row>
    <row r="1458" spans="1:2">
      <c r="A1458" s="660"/>
      <c r="B1458" s="725"/>
    </row>
    <row r="1459" spans="1:2">
      <c r="A1459" s="660"/>
      <c r="B1459" s="725"/>
    </row>
    <row r="1460" spans="1:2">
      <c r="A1460" s="660"/>
      <c r="B1460" s="725"/>
    </row>
    <row r="1461" spans="1:2">
      <c r="A1461" s="660"/>
      <c r="B1461" s="725"/>
    </row>
    <row r="1462" spans="1:2">
      <c r="A1462" s="660"/>
      <c r="B1462" s="725"/>
    </row>
    <row r="1463" spans="1:2">
      <c r="A1463" s="660"/>
      <c r="B1463" s="725"/>
    </row>
    <row r="1464" spans="1:2">
      <c r="A1464" s="660"/>
      <c r="B1464" s="725"/>
    </row>
    <row r="1465" spans="1:2">
      <c r="A1465" s="660"/>
      <c r="B1465" s="725"/>
    </row>
    <row r="1466" spans="1:2">
      <c r="A1466" s="660"/>
      <c r="B1466" s="725"/>
    </row>
    <row r="1467" spans="1:2">
      <c r="A1467" s="660"/>
      <c r="B1467" s="725"/>
    </row>
    <row r="1468" spans="1:2">
      <c r="A1468" s="660"/>
      <c r="B1468" s="725"/>
    </row>
    <row r="1469" spans="1:2">
      <c r="A1469" s="660"/>
      <c r="B1469" s="725"/>
    </row>
    <row r="1470" spans="1:2">
      <c r="A1470" s="660"/>
      <c r="B1470" s="725"/>
    </row>
    <row r="1471" spans="1:2">
      <c r="A1471" s="660"/>
      <c r="B1471" s="725"/>
    </row>
    <row r="1472" spans="1:2">
      <c r="A1472" s="660"/>
      <c r="B1472" s="725"/>
    </row>
    <row r="1473" spans="1:2">
      <c r="A1473" s="660"/>
      <c r="B1473" s="725"/>
    </row>
    <row r="1474" spans="1:2">
      <c r="A1474" s="660"/>
      <c r="B1474" s="725"/>
    </row>
    <row r="1475" spans="1:2">
      <c r="A1475" s="660"/>
      <c r="B1475" s="725"/>
    </row>
    <row r="1476" spans="1:2">
      <c r="A1476" s="660"/>
      <c r="B1476" s="725"/>
    </row>
    <row r="1477" spans="1:2">
      <c r="A1477" s="660"/>
      <c r="B1477" s="725"/>
    </row>
    <row r="1478" spans="1:2">
      <c r="A1478" s="660"/>
      <c r="B1478" s="725"/>
    </row>
    <row r="1479" spans="1:2">
      <c r="A1479" s="660"/>
      <c r="B1479" s="725"/>
    </row>
    <row r="1480" spans="1:2">
      <c r="A1480" s="660"/>
      <c r="B1480" s="725"/>
    </row>
    <row r="1481" spans="1:2">
      <c r="A1481" s="660"/>
      <c r="B1481" s="725"/>
    </row>
    <row r="1482" spans="1:2">
      <c r="A1482" s="660"/>
      <c r="B1482" s="725"/>
    </row>
    <row r="1483" spans="1:2">
      <c r="A1483" s="660"/>
      <c r="B1483" s="725"/>
    </row>
    <row r="1484" spans="1:2">
      <c r="A1484" s="660"/>
      <c r="B1484" s="725"/>
    </row>
    <row r="1485" spans="1:2">
      <c r="A1485" s="660"/>
      <c r="B1485" s="725"/>
    </row>
    <row r="1486" spans="1:2">
      <c r="A1486" s="660"/>
      <c r="B1486" s="725"/>
    </row>
    <row r="1487" spans="1:2">
      <c r="A1487" s="660"/>
      <c r="B1487" s="725"/>
    </row>
    <row r="1488" spans="1:2">
      <c r="A1488" s="660"/>
      <c r="B1488" s="725"/>
    </row>
    <row r="1489" spans="1:2">
      <c r="A1489" s="660"/>
      <c r="B1489" s="725"/>
    </row>
    <row r="1490" spans="1:2">
      <c r="A1490" s="660"/>
      <c r="B1490" s="725"/>
    </row>
    <row r="1491" spans="1:2">
      <c r="A1491" s="660"/>
      <c r="B1491" s="725"/>
    </row>
    <row r="1492" spans="1:2">
      <c r="A1492" s="660"/>
      <c r="B1492" s="725"/>
    </row>
    <row r="1493" spans="1:2">
      <c r="A1493" s="660"/>
      <c r="B1493" s="725"/>
    </row>
    <row r="1494" spans="1:2">
      <c r="A1494" s="660"/>
      <c r="B1494" s="725"/>
    </row>
    <row r="1495" spans="1:2">
      <c r="A1495" s="660"/>
      <c r="B1495" s="725"/>
    </row>
    <row r="1496" spans="1:2">
      <c r="A1496" s="660"/>
      <c r="B1496" s="725"/>
    </row>
    <row r="1497" spans="1:2">
      <c r="A1497" s="660"/>
      <c r="B1497" s="725"/>
    </row>
    <row r="1498" spans="1:2">
      <c r="A1498" s="660"/>
      <c r="B1498" s="725"/>
    </row>
    <row r="1499" spans="1:2">
      <c r="A1499" s="660"/>
      <c r="B1499" s="725"/>
    </row>
    <row r="1500" spans="1:2">
      <c r="A1500" s="660"/>
      <c r="B1500" s="725"/>
    </row>
    <row r="1501" spans="1:2">
      <c r="A1501" s="660"/>
      <c r="B1501" s="725"/>
    </row>
    <row r="1502" spans="1:2">
      <c r="A1502" s="660"/>
      <c r="B1502" s="725"/>
    </row>
    <row r="1503" spans="1:2">
      <c r="A1503" s="660"/>
      <c r="B1503" s="725"/>
    </row>
    <row r="1504" spans="1:2">
      <c r="A1504" s="660"/>
      <c r="B1504" s="725"/>
    </row>
    <row r="1505" spans="1:2">
      <c r="A1505" s="660"/>
      <c r="B1505" s="725"/>
    </row>
    <row r="1506" spans="1:2">
      <c r="A1506" s="660"/>
      <c r="B1506" s="725"/>
    </row>
    <row r="1507" spans="1:2">
      <c r="A1507" s="660"/>
      <c r="B1507" s="725"/>
    </row>
    <row r="1508" spans="1:2">
      <c r="A1508" s="660"/>
      <c r="B1508" s="725"/>
    </row>
    <row r="1509" spans="1:2">
      <c r="A1509" s="660"/>
      <c r="B1509" s="725"/>
    </row>
    <row r="1510" spans="1:2">
      <c r="A1510" s="660"/>
      <c r="B1510" s="725"/>
    </row>
    <row r="1511" spans="1:2">
      <c r="A1511" s="660"/>
      <c r="B1511" s="725"/>
    </row>
    <row r="1512" spans="1:2">
      <c r="A1512" s="660"/>
      <c r="B1512" s="725"/>
    </row>
    <row r="1513" spans="1:2">
      <c r="A1513" s="660"/>
      <c r="B1513" s="725"/>
    </row>
    <row r="1514" spans="1:2">
      <c r="A1514" s="660"/>
      <c r="B1514" s="725"/>
    </row>
    <row r="1515" spans="1:2">
      <c r="A1515" s="660"/>
      <c r="B1515" s="725"/>
    </row>
    <row r="1516" spans="1:2">
      <c r="A1516" s="660"/>
      <c r="B1516" s="725"/>
    </row>
    <row r="1517" spans="1:2">
      <c r="A1517" s="660"/>
      <c r="B1517" s="725"/>
    </row>
    <row r="1518" spans="1:2">
      <c r="A1518" s="660"/>
      <c r="B1518" s="725"/>
    </row>
    <row r="1519" spans="1:2">
      <c r="A1519" s="660"/>
      <c r="B1519" s="725"/>
    </row>
    <row r="1520" spans="1:2">
      <c r="A1520" s="660"/>
      <c r="B1520" s="725"/>
    </row>
    <row r="1521" spans="1:2">
      <c r="A1521" s="660"/>
      <c r="B1521" s="725"/>
    </row>
    <row r="1522" spans="1:2">
      <c r="A1522" s="660"/>
      <c r="B1522" s="725"/>
    </row>
    <row r="1523" spans="1:2">
      <c r="A1523" s="660"/>
      <c r="B1523" s="725"/>
    </row>
    <row r="1524" spans="1:2">
      <c r="A1524" s="660"/>
      <c r="B1524" s="725"/>
    </row>
    <row r="1525" spans="1:2">
      <c r="A1525" s="660"/>
      <c r="B1525" s="725"/>
    </row>
    <row r="1526" spans="1:2">
      <c r="A1526" s="660"/>
      <c r="B1526" s="725"/>
    </row>
    <row r="1527" spans="1:2">
      <c r="A1527" s="660"/>
      <c r="B1527" s="725"/>
    </row>
    <row r="1528" spans="1:2">
      <c r="A1528" s="660"/>
      <c r="B1528" s="725"/>
    </row>
    <row r="1529" spans="1:2">
      <c r="A1529" s="660"/>
      <c r="B1529" s="725"/>
    </row>
    <row r="1530" spans="1:2">
      <c r="A1530" s="660"/>
      <c r="B1530" s="725"/>
    </row>
    <row r="1531" spans="1:2">
      <c r="A1531" s="660"/>
      <c r="B1531" s="725"/>
    </row>
    <row r="1532" spans="1:2">
      <c r="A1532" s="660"/>
      <c r="B1532" s="725"/>
    </row>
    <row r="1533" spans="1:2">
      <c r="A1533" s="660"/>
      <c r="B1533" s="725"/>
    </row>
    <row r="1534" spans="1:2">
      <c r="A1534" s="660"/>
      <c r="B1534" s="725"/>
    </row>
    <row r="1535" spans="1:2">
      <c r="A1535" s="660"/>
      <c r="B1535" s="725"/>
    </row>
    <row r="1536" spans="1:2">
      <c r="A1536" s="660"/>
      <c r="B1536" s="725"/>
    </row>
    <row r="1537" spans="1:2">
      <c r="A1537" s="660"/>
      <c r="B1537" s="725"/>
    </row>
    <row r="1538" spans="1:2">
      <c r="A1538" s="660"/>
      <c r="B1538" s="725"/>
    </row>
    <row r="1539" spans="1:2">
      <c r="A1539" s="660"/>
      <c r="B1539" s="725"/>
    </row>
    <row r="1540" spans="1:2">
      <c r="A1540" s="660"/>
      <c r="B1540" s="725"/>
    </row>
    <row r="1541" spans="1:2">
      <c r="A1541" s="660"/>
      <c r="B1541" s="725"/>
    </row>
    <row r="1542" spans="1:2">
      <c r="A1542" s="660"/>
      <c r="B1542" s="725"/>
    </row>
    <row r="1543" spans="1:2">
      <c r="A1543" s="660"/>
      <c r="B1543" s="725"/>
    </row>
    <row r="1544" spans="1:2">
      <c r="A1544" s="660"/>
      <c r="B1544" s="725"/>
    </row>
    <row r="1545" spans="1:2">
      <c r="A1545" s="660"/>
      <c r="B1545" s="725"/>
    </row>
    <row r="1546" spans="1:2">
      <c r="A1546" s="660"/>
      <c r="B1546" s="725"/>
    </row>
    <row r="1547" spans="1:2">
      <c r="A1547" s="660"/>
      <c r="B1547" s="725"/>
    </row>
    <row r="1548" spans="1:2">
      <c r="A1548" s="660"/>
      <c r="B1548" s="725"/>
    </row>
    <row r="1549" spans="1:2">
      <c r="A1549" s="660"/>
      <c r="B1549" s="725"/>
    </row>
    <row r="1550" spans="1:2">
      <c r="A1550" s="660"/>
      <c r="B1550" s="725"/>
    </row>
    <row r="1551" spans="1:2">
      <c r="A1551" s="660"/>
      <c r="B1551" s="725"/>
    </row>
    <row r="1552" spans="1:2">
      <c r="A1552" s="660"/>
      <c r="B1552" s="725"/>
    </row>
    <row r="1553" spans="1:2">
      <c r="A1553" s="660"/>
      <c r="B1553" s="725"/>
    </row>
    <row r="1554" spans="1:2">
      <c r="A1554" s="660"/>
      <c r="B1554" s="725"/>
    </row>
    <row r="1555" spans="1:2">
      <c r="A1555" s="660"/>
      <c r="B1555" s="725"/>
    </row>
    <row r="1556" spans="1:2">
      <c r="A1556" s="660"/>
      <c r="B1556" s="725"/>
    </row>
    <row r="1557" spans="1:2">
      <c r="A1557" s="660"/>
      <c r="B1557" s="725"/>
    </row>
    <row r="1558" spans="1:2">
      <c r="A1558" s="660"/>
      <c r="B1558" s="725"/>
    </row>
    <row r="1559" spans="1:2">
      <c r="A1559" s="660"/>
      <c r="B1559" s="725"/>
    </row>
    <row r="1560" spans="1:2">
      <c r="A1560" s="660"/>
      <c r="B1560" s="725"/>
    </row>
    <row r="1561" spans="1:2">
      <c r="A1561" s="660"/>
      <c r="B1561" s="725"/>
    </row>
    <row r="1562" spans="1:2">
      <c r="A1562" s="660"/>
      <c r="B1562" s="725"/>
    </row>
    <row r="1563" spans="1:2">
      <c r="A1563" s="660"/>
      <c r="B1563" s="725"/>
    </row>
    <row r="1564" spans="1:2">
      <c r="A1564" s="660"/>
      <c r="B1564" s="725"/>
    </row>
    <row r="1565" spans="1:2">
      <c r="A1565" s="660"/>
      <c r="B1565" s="725"/>
    </row>
    <row r="1566" spans="1:2">
      <c r="A1566" s="660"/>
      <c r="B1566" s="725"/>
    </row>
    <row r="1567" spans="1:2">
      <c r="A1567" s="660"/>
      <c r="B1567" s="725"/>
    </row>
    <row r="1568" spans="1:2">
      <c r="A1568" s="660"/>
      <c r="B1568" s="725"/>
    </row>
    <row r="1569" spans="1:2">
      <c r="A1569" s="660"/>
      <c r="B1569" s="725"/>
    </row>
    <row r="1570" spans="1:2">
      <c r="A1570" s="660"/>
      <c r="B1570" s="725"/>
    </row>
    <row r="1571" spans="1:2">
      <c r="A1571" s="660"/>
      <c r="B1571" s="725"/>
    </row>
    <row r="1572" spans="1:2">
      <c r="A1572" s="660"/>
      <c r="B1572" s="725"/>
    </row>
    <row r="1573" spans="1:2">
      <c r="A1573" s="660"/>
      <c r="B1573" s="725"/>
    </row>
    <row r="1574" spans="1:2">
      <c r="A1574" s="660"/>
      <c r="B1574" s="725"/>
    </row>
    <row r="1575" spans="1:2">
      <c r="A1575" s="660"/>
      <c r="B1575" s="725"/>
    </row>
    <row r="1576" spans="1:2">
      <c r="A1576" s="660"/>
      <c r="B1576" s="725"/>
    </row>
    <row r="1577" spans="1:2">
      <c r="A1577" s="660"/>
      <c r="B1577" s="725"/>
    </row>
    <row r="1578" spans="1:2">
      <c r="A1578" s="660"/>
      <c r="B1578" s="725"/>
    </row>
    <row r="1579" spans="1:2">
      <c r="A1579" s="660"/>
      <c r="B1579" s="725"/>
    </row>
    <row r="1580" spans="1:2">
      <c r="A1580" s="660"/>
      <c r="B1580" s="725"/>
    </row>
    <row r="1581" spans="1:2">
      <c r="A1581" s="660"/>
      <c r="B1581" s="725"/>
    </row>
    <row r="1582" spans="1:2">
      <c r="A1582" s="660"/>
      <c r="B1582" s="725"/>
    </row>
    <row r="1583" spans="1:2">
      <c r="A1583" s="660"/>
      <c r="B1583" s="725"/>
    </row>
    <row r="1584" spans="1:2">
      <c r="A1584" s="660"/>
      <c r="B1584" s="725"/>
    </row>
    <row r="1585" spans="1:2">
      <c r="A1585" s="660"/>
      <c r="B1585" s="725"/>
    </row>
    <row r="1586" spans="1:2">
      <c r="A1586" s="660"/>
      <c r="B1586" s="725"/>
    </row>
    <row r="1587" spans="1:2">
      <c r="A1587" s="660"/>
      <c r="B1587" s="725"/>
    </row>
    <row r="1588" spans="1:2">
      <c r="A1588" s="660"/>
      <c r="B1588" s="725"/>
    </row>
    <row r="1589" spans="1:2">
      <c r="A1589" s="660"/>
      <c r="B1589" s="725"/>
    </row>
    <row r="1590" spans="1:2">
      <c r="A1590" s="660"/>
      <c r="B1590" s="725"/>
    </row>
    <row r="1591" spans="1:2">
      <c r="A1591" s="660"/>
      <c r="B1591" s="725"/>
    </row>
    <row r="1592" spans="1:2">
      <c r="A1592" s="660"/>
      <c r="B1592" s="725"/>
    </row>
    <row r="1593" spans="1:2">
      <c r="A1593" s="660"/>
      <c r="B1593" s="725"/>
    </row>
    <row r="1594" spans="1:2">
      <c r="A1594" s="660"/>
      <c r="B1594" s="725"/>
    </row>
    <row r="1595" spans="1:2">
      <c r="A1595" s="660"/>
      <c r="B1595" s="725"/>
    </row>
    <row r="1596" spans="1:2">
      <c r="A1596" s="660"/>
      <c r="B1596" s="725"/>
    </row>
    <row r="1597" spans="1:2">
      <c r="A1597" s="660"/>
      <c r="B1597" s="725"/>
    </row>
    <row r="1598" spans="1:2">
      <c r="A1598" s="660"/>
      <c r="B1598" s="725"/>
    </row>
    <row r="1599" spans="1:2">
      <c r="A1599" s="660"/>
      <c r="B1599" s="725"/>
    </row>
    <row r="1600" spans="1:2">
      <c r="A1600" s="660"/>
      <c r="B1600" s="725"/>
    </row>
    <row r="1601" spans="1:2">
      <c r="A1601" s="660"/>
      <c r="B1601" s="725"/>
    </row>
    <row r="1602" spans="1:2">
      <c r="A1602" s="660"/>
      <c r="B1602" s="725"/>
    </row>
    <row r="1603" spans="1:2">
      <c r="A1603" s="660"/>
      <c r="B1603" s="725"/>
    </row>
    <row r="1604" spans="1:2">
      <c r="A1604" s="660"/>
      <c r="B1604" s="725"/>
    </row>
    <row r="1605" spans="1:2">
      <c r="A1605" s="660"/>
      <c r="B1605" s="725"/>
    </row>
    <row r="1606" spans="1:2">
      <c r="A1606" s="660"/>
      <c r="B1606" s="725"/>
    </row>
    <row r="1607" spans="1:2">
      <c r="A1607" s="660"/>
      <c r="B1607" s="725"/>
    </row>
    <row r="1608" spans="1:2">
      <c r="A1608" s="660"/>
      <c r="B1608" s="725"/>
    </row>
    <row r="1609" spans="1:2">
      <c r="A1609" s="660"/>
      <c r="B1609" s="725"/>
    </row>
    <row r="1610" spans="1:2">
      <c r="A1610" s="660"/>
      <c r="B1610" s="725"/>
    </row>
    <row r="1611" spans="1:2">
      <c r="A1611" s="660"/>
      <c r="B1611" s="725"/>
    </row>
    <row r="1612" spans="1:2">
      <c r="A1612" s="660"/>
      <c r="B1612" s="725"/>
    </row>
    <row r="1613" spans="1:2">
      <c r="A1613" s="660"/>
      <c r="B1613" s="725"/>
    </row>
    <row r="1614" spans="1:2">
      <c r="A1614" s="660"/>
      <c r="B1614" s="725"/>
    </row>
    <row r="1615" spans="1:2">
      <c r="A1615" s="660"/>
      <c r="B1615" s="725"/>
    </row>
    <row r="1616" spans="1:2">
      <c r="A1616" s="660"/>
      <c r="B1616" s="725"/>
    </row>
    <row r="1617" spans="1:2">
      <c r="A1617" s="660"/>
      <c r="B1617" s="725"/>
    </row>
    <row r="1618" spans="1:2">
      <c r="A1618" s="660"/>
      <c r="B1618" s="725"/>
    </row>
    <row r="1619" spans="1:2">
      <c r="A1619" s="660"/>
      <c r="B1619" s="725"/>
    </row>
    <row r="1620" spans="1:2">
      <c r="A1620" s="660"/>
      <c r="B1620" s="725"/>
    </row>
    <row r="1621" spans="1:2">
      <c r="A1621" s="660"/>
      <c r="B1621" s="725"/>
    </row>
    <row r="1622" spans="1:2">
      <c r="A1622" s="660"/>
      <c r="B1622" s="725"/>
    </row>
    <row r="1623" spans="1:2">
      <c r="A1623" s="660"/>
      <c r="B1623" s="725"/>
    </row>
    <row r="1624" spans="1:2">
      <c r="A1624" s="660"/>
      <c r="B1624" s="725"/>
    </row>
    <row r="1625" spans="1:2">
      <c r="A1625" s="660"/>
      <c r="B1625" s="725"/>
    </row>
    <row r="1626" spans="1:2">
      <c r="A1626" s="660"/>
      <c r="B1626" s="725"/>
    </row>
    <row r="1627" spans="1:2">
      <c r="A1627" s="660"/>
      <c r="B1627" s="725"/>
    </row>
    <row r="1628" spans="1:2">
      <c r="A1628" s="660"/>
      <c r="B1628" s="725"/>
    </row>
    <row r="1629" spans="1:2">
      <c r="A1629" s="660"/>
      <c r="B1629" s="725"/>
    </row>
    <row r="1630" spans="1:2">
      <c r="A1630" s="660"/>
      <c r="B1630" s="725"/>
    </row>
    <row r="1631" spans="1:2">
      <c r="A1631" s="660"/>
      <c r="B1631" s="725"/>
    </row>
    <row r="1632" spans="1:2">
      <c r="A1632" s="660"/>
      <c r="B1632" s="725"/>
    </row>
    <row r="1633" spans="1:2">
      <c r="A1633" s="660"/>
      <c r="B1633" s="725"/>
    </row>
    <row r="1634" spans="1:2">
      <c r="A1634" s="660"/>
      <c r="B1634" s="725"/>
    </row>
    <row r="1635" spans="1:2">
      <c r="A1635" s="660"/>
      <c r="B1635" s="725"/>
    </row>
    <row r="1636" spans="1:2">
      <c r="A1636" s="660"/>
      <c r="B1636" s="725"/>
    </row>
    <row r="1637" spans="1:2">
      <c r="A1637" s="660"/>
      <c r="B1637" s="725"/>
    </row>
    <row r="1638" spans="1:2">
      <c r="A1638" s="660"/>
      <c r="B1638" s="725"/>
    </row>
    <row r="1639" spans="1:2">
      <c r="A1639" s="660"/>
      <c r="B1639" s="725"/>
    </row>
    <row r="1640" spans="1:2">
      <c r="A1640" s="660"/>
      <c r="B1640" s="725"/>
    </row>
    <row r="1641" spans="1:2">
      <c r="A1641" s="660"/>
      <c r="B1641" s="725"/>
    </row>
    <row r="1642" spans="1:2">
      <c r="A1642" s="660"/>
      <c r="B1642" s="725"/>
    </row>
    <row r="1643" spans="1:2">
      <c r="A1643" s="660"/>
      <c r="B1643" s="725"/>
    </row>
    <row r="1644" spans="1:2">
      <c r="A1644" s="660"/>
      <c r="B1644" s="725"/>
    </row>
    <row r="1645" spans="1:2">
      <c r="A1645" s="660"/>
      <c r="B1645" s="725"/>
    </row>
    <row r="1646" spans="1:2">
      <c r="A1646" s="660"/>
      <c r="B1646" s="725"/>
    </row>
    <row r="1647" spans="1:2">
      <c r="A1647" s="660"/>
      <c r="B1647" s="725"/>
    </row>
    <row r="1648" spans="1:2">
      <c r="A1648" s="660"/>
      <c r="B1648" s="725"/>
    </row>
    <row r="1649" spans="1:2">
      <c r="A1649" s="660"/>
      <c r="B1649" s="725"/>
    </row>
    <row r="1650" spans="1:2">
      <c r="A1650" s="660"/>
      <c r="B1650" s="725"/>
    </row>
    <row r="1651" spans="1:2">
      <c r="A1651" s="660"/>
      <c r="B1651" s="725"/>
    </row>
    <row r="1652" spans="1:2">
      <c r="A1652" s="660"/>
      <c r="B1652" s="725"/>
    </row>
    <row r="1653" spans="1:2">
      <c r="A1653" s="660"/>
      <c r="B1653" s="725"/>
    </row>
    <row r="1654" spans="1:2">
      <c r="A1654" s="660"/>
      <c r="B1654" s="725"/>
    </row>
    <row r="1655" spans="1:2">
      <c r="A1655" s="660"/>
      <c r="B1655" s="725"/>
    </row>
    <row r="1656" spans="1:2">
      <c r="A1656" s="660"/>
      <c r="B1656" s="725"/>
    </row>
    <row r="1657" spans="1:2">
      <c r="A1657" s="660"/>
      <c r="B1657" s="725"/>
    </row>
    <row r="1658" spans="1:2">
      <c r="A1658" s="660"/>
      <c r="B1658" s="725"/>
    </row>
    <row r="1659" spans="1:2">
      <c r="A1659" s="660"/>
      <c r="B1659" s="725"/>
    </row>
    <row r="1660" spans="1:2">
      <c r="A1660" s="660"/>
      <c r="B1660" s="725"/>
    </row>
    <row r="1661" spans="1:2">
      <c r="A1661" s="660"/>
      <c r="B1661" s="725"/>
    </row>
    <row r="1662" spans="1:2">
      <c r="A1662" s="660"/>
      <c r="B1662" s="725"/>
    </row>
    <row r="1663" spans="1:2">
      <c r="A1663" s="660"/>
      <c r="B1663" s="725"/>
    </row>
    <row r="1664" spans="1:2">
      <c r="A1664" s="660"/>
      <c r="B1664" s="725"/>
    </row>
    <row r="1665" spans="1:2">
      <c r="A1665" s="660"/>
      <c r="B1665" s="725"/>
    </row>
    <row r="1666" spans="1:2">
      <c r="A1666" s="660"/>
      <c r="B1666" s="725"/>
    </row>
    <row r="1667" spans="1:2">
      <c r="A1667" s="660"/>
      <c r="B1667" s="725"/>
    </row>
    <row r="1668" spans="1:2">
      <c r="A1668" s="660"/>
      <c r="B1668" s="725"/>
    </row>
    <row r="1669" spans="1:2">
      <c r="A1669" s="660"/>
      <c r="B1669" s="725"/>
    </row>
    <row r="1670" spans="1:2">
      <c r="A1670" s="660"/>
      <c r="B1670" s="725"/>
    </row>
    <row r="1671" spans="1:2">
      <c r="A1671" s="660"/>
      <c r="B1671" s="725"/>
    </row>
    <row r="1672" spans="1:2">
      <c r="A1672" s="660"/>
      <c r="B1672" s="725"/>
    </row>
    <row r="1673" spans="1:2">
      <c r="A1673" s="660"/>
      <c r="B1673" s="725"/>
    </row>
    <row r="1674" spans="1:2">
      <c r="A1674" s="660"/>
      <c r="B1674" s="725"/>
    </row>
    <row r="1675" spans="1:2">
      <c r="A1675" s="660"/>
      <c r="B1675" s="725"/>
    </row>
    <row r="1676" spans="1:2">
      <c r="A1676" s="660"/>
      <c r="B1676" s="725"/>
    </row>
    <row r="1677" spans="1:2">
      <c r="A1677" s="660"/>
      <c r="B1677" s="725"/>
    </row>
    <row r="1678" spans="1:2">
      <c r="A1678" s="660"/>
      <c r="B1678" s="725"/>
    </row>
    <row r="1679" spans="1:2">
      <c r="A1679" s="660"/>
      <c r="B1679" s="725"/>
    </row>
    <row r="1680" spans="1:2">
      <c r="A1680" s="660"/>
      <c r="B1680" s="725"/>
    </row>
    <row r="1681" spans="1:2">
      <c r="A1681" s="660"/>
      <c r="B1681" s="725"/>
    </row>
    <row r="1682" spans="1:2">
      <c r="A1682" s="660"/>
      <c r="B1682" s="725"/>
    </row>
    <row r="1683" spans="1:2">
      <c r="A1683" s="660"/>
      <c r="B1683" s="725"/>
    </row>
    <row r="1684" spans="1:2">
      <c r="A1684" s="660"/>
      <c r="B1684" s="725"/>
    </row>
    <row r="1685" spans="1:2">
      <c r="A1685" s="660"/>
      <c r="B1685" s="725"/>
    </row>
    <row r="1686" spans="1:2">
      <c r="A1686" s="660"/>
      <c r="B1686" s="725"/>
    </row>
    <row r="1687" spans="1:2">
      <c r="A1687" s="660"/>
      <c r="B1687" s="725"/>
    </row>
    <row r="1688" spans="1:2">
      <c r="A1688" s="660"/>
      <c r="B1688" s="725"/>
    </row>
    <row r="1689" spans="1:2">
      <c r="A1689" s="660"/>
      <c r="B1689" s="725"/>
    </row>
    <row r="1690" spans="1:2">
      <c r="A1690" s="660"/>
      <c r="B1690" s="725"/>
    </row>
    <row r="1691" spans="1:2">
      <c r="A1691" s="660"/>
      <c r="B1691" s="725"/>
    </row>
    <row r="1692" spans="1:2">
      <c r="A1692" s="660"/>
      <c r="B1692" s="725"/>
    </row>
    <row r="1693" spans="1:2">
      <c r="A1693" s="660"/>
      <c r="B1693" s="725"/>
    </row>
    <row r="1694" spans="1:2">
      <c r="A1694" s="660"/>
      <c r="B1694" s="725"/>
    </row>
    <row r="1695" spans="1:2">
      <c r="A1695" s="660"/>
      <c r="B1695" s="725"/>
    </row>
    <row r="1696" spans="1:2">
      <c r="A1696" s="660"/>
      <c r="B1696" s="725"/>
    </row>
    <row r="1697" spans="1:2">
      <c r="A1697" s="660"/>
      <c r="B1697" s="725"/>
    </row>
    <row r="1698" spans="1:2">
      <c r="A1698" s="660"/>
      <c r="B1698" s="725"/>
    </row>
    <row r="1699" spans="1:2">
      <c r="A1699" s="660"/>
      <c r="B1699" s="725"/>
    </row>
    <row r="1700" spans="1:2">
      <c r="A1700" s="660"/>
      <c r="B1700" s="725"/>
    </row>
    <row r="1701" spans="1:2">
      <c r="A1701" s="660"/>
      <c r="B1701" s="725"/>
    </row>
    <row r="1702" spans="1:2">
      <c r="A1702" s="660"/>
      <c r="B1702" s="725"/>
    </row>
    <row r="1703" spans="1:2">
      <c r="A1703" s="660"/>
      <c r="B1703" s="725"/>
    </row>
    <row r="1704" spans="1:2">
      <c r="A1704" s="660"/>
      <c r="B1704" s="725"/>
    </row>
    <row r="1705" spans="1:2">
      <c r="A1705" s="660"/>
      <c r="B1705" s="725"/>
    </row>
    <row r="1706" spans="1:2">
      <c r="A1706" s="660"/>
      <c r="B1706" s="725"/>
    </row>
    <row r="1707" spans="1:2">
      <c r="A1707" s="660"/>
      <c r="B1707" s="725"/>
    </row>
    <row r="1708" spans="1:2">
      <c r="A1708" s="660"/>
      <c r="B1708" s="725"/>
    </row>
    <row r="1709" spans="1:2">
      <c r="A1709" s="660"/>
      <c r="B1709" s="725"/>
    </row>
    <row r="1710" spans="1:2">
      <c r="A1710" s="660"/>
      <c r="B1710" s="725"/>
    </row>
    <row r="1711" spans="1:2">
      <c r="A1711" s="660"/>
      <c r="B1711" s="725"/>
    </row>
    <row r="1712" spans="1:2">
      <c r="A1712" s="660"/>
      <c r="B1712" s="725"/>
    </row>
    <row r="1713" spans="1:2">
      <c r="A1713" s="660"/>
      <c r="B1713" s="725"/>
    </row>
    <row r="1714" spans="1:2">
      <c r="A1714" s="660"/>
      <c r="B1714" s="725"/>
    </row>
    <row r="1715" spans="1:2">
      <c r="A1715" s="660"/>
      <c r="B1715" s="725"/>
    </row>
    <row r="1716" spans="1:2">
      <c r="A1716" s="660"/>
      <c r="B1716" s="725"/>
    </row>
    <row r="1717" spans="1:2">
      <c r="A1717" s="660"/>
      <c r="B1717" s="725"/>
    </row>
    <row r="1718" spans="1:2">
      <c r="A1718" s="660"/>
      <c r="B1718" s="725"/>
    </row>
    <row r="1719" spans="1:2">
      <c r="A1719" s="660"/>
      <c r="B1719" s="725"/>
    </row>
    <row r="1720" spans="1:2">
      <c r="A1720" s="660"/>
      <c r="B1720" s="725"/>
    </row>
    <row r="1721" spans="1:2">
      <c r="A1721" s="660"/>
      <c r="B1721" s="725"/>
    </row>
    <row r="1722" spans="1:2">
      <c r="A1722" s="660"/>
      <c r="B1722" s="725"/>
    </row>
    <row r="1723" spans="1:2">
      <c r="A1723" s="660"/>
      <c r="B1723" s="725"/>
    </row>
    <row r="1724" spans="1:2">
      <c r="A1724" s="660"/>
      <c r="B1724" s="725"/>
    </row>
    <row r="1725" spans="1:2">
      <c r="A1725" s="660"/>
      <c r="B1725" s="725"/>
    </row>
    <row r="1726" spans="1:2">
      <c r="A1726" s="660"/>
      <c r="B1726" s="725"/>
    </row>
    <row r="1727" spans="1:2">
      <c r="A1727" s="660"/>
      <c r="B1727" s="725"/>
    </row>
    <row r="1728" spans="1:2">
      <c r="A1728" s="660"/>
      <c r="B1728" s="725"/>
    </row>
    <row r="1729" spans="1:2">
      <c r="A1729" s="660"/>
      <c r="B1729" s="725"/>
    </row>
    <row r="1730" spans="1:2">
      <c r="A1730" s="660"/>
      <c r="B1730" s="725"/>
    </row>
    <row r="1731" spans="1:2">
      <c r="A1731" s="660"/>
      <c r="B1731" s="725"/>
    </row>
    <row r="1732" spans="1:2">
      <c r="A1732" s="660"/>
      <c r="B1732" s="725"/>
    </row>
    <row r="1733" spans="1:2">
      <c r="A1733" s="660"/>
      <c r="B1733" s="725"/>
    </row>
    <row r="1734" spans="1:2">
      <c r="A1734" s="660"/>
      <c r="B1734" s="725"/>
    </row>
    <row r="1735" spans="1:2">
      <c r="A1735" s="660"/>
      <c r="B1735" s="725"/>
    </row>
    <row r="1736" spans="1:2">
      <c r="A1736" s="660"/>
      <c r="B1736" s="725"/>
    </row>
    <row r="1737" spans="1:2">
      <c r="A1737" s="660"/>
      <c r="B1737" s="725"/>
    </row>
    <row r="1738" spans="1:2">
      <c r="A1738" s="660"/>
      <c r="B1738" s="725"/>
    </row>
    <row r="1739" spans="1:2">
      <c r="A1739" s="660"/>
      <c r="B1739" s="725"/>
    </row>
    <row r="1740" spans="1:2">
      <c r="A1740" s="660"/>
      <c r="B1740" s="725"/>
    </row>
    <row r="1741" spans="1:2">
      <c r="A1741" s="660"/>
      <c r="B1741" s="725"/>
    </row>
    <row r="1742" spans="1:2">
      <c r="A1742" s="660"/>
      <c r="B1742" s="725"/>
    </row>
    <row r="1743" spans="1:2">
      <c r="A1743" s="660"/>
      <c r="B1743" s="725"/>
    </row>
    <row r="1744" spans="1:2">
      <c r="A1744" s="660"/>
      <c r="B1744" s="725"/>
    </row>
    <row r="1745" spans="1:2">
      <c r="A1745" s="660"/>
      <c r="B1745" s="725"/>
    </row>
    <row r="1746" spans="1:2">
      <c r="A1746" s="660"/>
      <c r="B1746" s="725"/>
    </row>
    <row r="1747" spans="1:2">
      <c r="A1747" s="660"/>
      <c r="B1747" s="725"/>
    </row>
    <row r="1748" spans="1:2">
      <c r="A1748" s="660"/>
      <c r="B1748" s="725"/>
    </row>
    <row r="1749" spans="1:2">
      <c r="A1749" s="660"/>
      <c r="B1749" s="725"/>
    </row>
    <row r="1750" spans="1:2">
      <c r="A1750" s="660"/>
      <c r="B1750" s="725"/>
    </row>
    <row r="1751" spans="1:2">
      <c r="A1751" s="660"/>
      <c r="B1751" s="725"/>
    </row>
    <row r="1752" spans="1:2">
      <c r="A1752" s="660"/>
      <c r="B1752" s="725"/>
    </row>
    <row r="1753" spans="1:2">
      <c r="A1753" s="660"/>
      <c r="B1753" s="725"/>
    </row>
    <row r="1754" spans="1:2">
      <c r="A1754" s="660"/>
      <c r="B1754" s="725"/>
    </row>
    <row r="1755" spans="1:2">
      <c r="A1755" s="660"/>
      <c r="B1755" s="725"/>
    </row>
    <row r="1756" spans="1:2">
      <c r="A1756" s="660"/>
      <c r="B1756" s="725"/>
    </row>
    <row r="1757" spans="1:2">
      <c r="A1757" s="660"/>
      <c r="B1757" s="725"/>
    </row>
    <row r="1758" spans="1:2">
      <c r="A1758" s="660"/>
      <c r="B1758" s="725"/>
    </row>
    <row r="1759" spans="1:2">
      <c r="A1759" s="660"/>
      <c r="B1759" s="725"/>
    </row>
    <row r="1760" spans="1:2">
      <c r="A1760" s="660"/>
      <c r="B1760" s="725"/>
    </row>
    <row r="1761" spans="1:2">
      <c r="A1761" s="660"/>
      <c r="B1761" s="725"/>
    </row>
    <row r="1762" spans="1:2">
      <c r="A1762" s="660"/>
      <c r="B1762" s="725"/>
    </row>
    <row r="1763" spans="1:2">
      <c r="A1763" s="660"/>
      <c r="B1763" s="725"/>
    </row>
    <row r="1764" spans="1:2">
      <c r="A1764" s="660"/>
      <c r="B1764" s="725"/>
    </row>
    <row r="1765" spans="1:2">
      <c r="A1765" s="660"/>
      <c r="B1765" s="725"/>
    </row>
    <row r="1766" spans="1:2">
      <c r="A1766" s="660"/>
      <c r="B1766" s="725"/>
    </row>
    <row r="1767" spans="1:2">
      <c r="A1767" s="660"/>
      <c r="B1767" s="725"/>
    </row>
    <row r="1768" spans="1:2">
      <c r="A1768" s="660"/>
      <c r="B1768" s="725"/>
    </row>
    <row r="1769" spans="1:2">
      <c r="A1769" s="660"/>
      <c r="B1769" s="725"/>
    </row>
    <row r="1770" spans="1:2">
      <c r="A1770" s="660"/>
      <c r="B1770" s="725"/>
    </row>
    <row r="1771" spans="1:2">
      <c r="A1771" s="660"/>
      <c r="B1771" s="725"/>
    </row>
    <row r="1772" spans="1:2">
      <c r="A1772" s="660"/>
      <c r="B1772" s="725"/>
    </row>
    <row r="1773" spans="1:2">
      <c r="A1773" s="660"/>
      <c r="B1773" s="725"/>
    </row>
    <row r="1774" spans="1:2">
      <c r="A1774" s="660"/>
      <c r="B1774" s="725"/>
    </row>
    <row r="1775" spans="1:2">
      <c r="A1775" s="660"/>
      <c r="B1775" s="725"/>
    </row>
    <row r="1776" spans="1:2">
      <c r="A1776" s="660"/>
      <c r="B1776" s="725"/>
    </row>
    <row r="1777" spans="1:2">
      <c r="A1777" s="660"/>
      <c r="B1777" s="725"/>
    </row>
    <row r="1778" spans="1:2">
      <c r="A1778" s="664"/>
      <c r="B1778" s="725"/>
    </row>
    <row r="1779" spans="1:2">
      <c r="A1779" s="664"/>
      <c r="B1779" s="725"/>
    </row>
    <row r="1780" spans="1:2">
      <c r="A1780" s="664"/>
      <c r="B1780" s="725"/>
    </row>
    <row r="1781" spans="1:2">
      <c r="A1781" s="664"/>
      <c r="B1781" s="725"/>
    </row>
    <row r="1782" spans="1:2">
      <c r="A1782" s="664"/>
      <c r="B1782" s="725"/>
    </row>
    <row r="1783" spans="1:2">
      <c r="A1783" s="664"/>
      <c r="B1783" s="725"/>
    </row>
    <row r="1784" spans="1:2">
      <c r="A1784" s="664"/>
      <c r="B1784" s="725"/>
    </row>
    <row r="1785" spans="1:2">
      <c r="A1785" s="664"/>
      <c r="B1785" s="725"/>
    </row>
    <row r="1786" spans="1:2">
      <c r="A1786" s="664"/>
      <c r="B1786" s="725"/>
    </row>
    <row r="1787" spans="1:2">
      <c r="A1787" s="664"/>
      <c r="B1787" s="725"/>
    </row>
    <row r="1788" spans="1:2">
      <c r="A1788" s="664"/>
      <c r="B1788" s="725"/>
    </row>
    <row r="1789" spans="1:2">
      <c r="A1789" s="664"/>
      <c r="B1789" s="725"/>
    </row>
    <row r="1790" spans="1:2">
      <c r="A1790" s="664"/>
      <c r="B1790" s="725"/>
    </row>
    <row r="1791" spans="1:2">
      <c r="A1791" s="664"/>
      <c r="B1791" s="725"/>
    </row>
    <row r="1792" spans="1:2">
      <c r="A1792" s="664"/>
      <c r="B1792" s="725"/>
    </row>
    <row r="1793" spans="1:2">
      <c r="A1793" s="664"/>
      <c r="B1793" s="725"/>
    </row>
    <row r="1794" spans="1:2">
      <c r="A1794" s="664"/>
      <c r="B1794" s="725"/>
    </row>
    <row r="1795" spans="1:2">
      <c r="A1795" s="664"/>
      <c r="B1795" s="725"/>
    </row>
    <row r="1796" spans="1:2">
      <c r="A1796" s="664"/>
      <c r="B1796" s="725"/>
    </row>
    <row r="1797" spans="1:2">
      <c r="A1797" s="664"/>
      <c r="B1797" s="725"/>
    </row>
    <row r="1798" spans="1:2">
      <c r="A1798" s="664"/>
      <c r="B1798" s="725"/>
    </row>
    <row r="1799" spans="1:2">
      <c r="A1799" s="664"/>
      <c r="B1799" s="725"/>
    </row>
    <row r="1800" spans="1:2">
      <c r="A1800" s="664"/>
      <c r="B1800" s="725"/>
    </row>
    <row r="1801" spans="1:2">
      <c r="A1801" s="664"/>
      <c r="B1801" s="725"/>
    </row>
    <row r="1802" spans="1:2">
      <c r="A1802" s="664"/>
      <c r="B1802" s="725"/>
    </row>
    <row r="1803" spans="1:2">
      <c r="A1803" s="664"/>
      <c r="B1803" s="725"/>
    </row>
    <row r="1804" spans="1:2">
      <c r="A1804" s="664"/>
      <c r="B1804" s="725"/>
    </row>
    <row r="1805" spans="1:2">
      <c r="A1805" s="664"/>
      <c r="B1805" s="725"/>
    </row>
    <row r="1806" spans="1:2">
      <c r="A1806" s="664"/>
      <c r="B1806" s="725"/>
    </row>
    <row r="1807" spans="1:2">
      <c r="A1807" s="664"/>
      <c r="B1807" s="725"/>
    </row>
    <row r="1808" spans="1:2">
      <c r="A1808" s="664"/>
      <c r="B1808" s="725"/>
    </row>
    <row r="1809" spans="1:2">
      <c r="A1809" s="664"/>
      <c r="B1809" s="725"/>
    </row>
    <row r="1810" spans="1:2">
      <c r="A1810" s="664"/>
      <c r="B1810" s="725"/>
    </row>
    <row r="1811" spans="1:2">
      <c r="A1811" s="664"/>
      <c r="B1811" s="725"/>
    </row>
    <row r="1812" spans="1:2">
      <c r="A1812" s="664"/>
      <c r="B1812" s="725"/>
    </row>
    <row r="1813" spans="1:2">
      <c r="A1813" s="664"/>
      <c r="B1813" s="725"/>
    </row>
    <row r="1814" spans="1:2">
      <c r="A1814" s="664"/>
      <c r="B1814" s="725"/>
    </row>
    <row r="1815" spans="1:2">
      <c r="A1815" s="664"/>
      <c r="B1815" s="725"/>
    </row>
    <row r="1816" spans="1:2">
      <c r="A1816" s="664"/>
      <c r="B1816" s="725"/>
    </row>
    <row r="1817" spans="1:2">
      <c r="A1817" s="664"/>
      <c r="B1817" s="725"/>
    </row>
    <row r="1818" spans="1:2">
      <c r="A1818" s="664"/>
      <c r="B1818" s="725"/>
    </row>
    <row r="1819" spans="1:2">
      <c r="A1819" s="664"/>
      <c r="B1819" s="725"/>
    </row>
    <row r="1820" spans="1:2">
      <c r="A1820" s="664"/>
      <c r="B1820" s="725"/>
    </row>
    <row r="1821" spans="1:2">
      <c r="A1821" s="664"/>
      <c r="B1821" s="725"/>
    </row>
    <row r="1822" spans="1:2">
      <c r="A1822" s="664"/>
      <c r="B1822" s="725"/>
    </row>
    <row r="1823" spans="1:2">
      <c r="A1823" s="664"/>
      <c r="B1823" s="725"/>
    </row>
    <row r="1824" spans="1:2">
      <c r="A1824" s="664"/>
      <c r="B1824" s="725"/>
    </row>
    <row r="1825" spans="1:2">
      <c r="A1825" s="664"/>
      <c r="B1825" s="725"/>
    </row>
    <row r="1826" spans="1:2">
      <c r="A1826" s="664"/>
      <c r="B1826" s="725"/>
    </row>
    <row r="1827" spans="1:2">
      <c r="A1827" s="664"/>
      <c r="B1827" s="725"/>
    </row>
    <row r="1828" spans="1:2">
      <c r="A1828" s="664"/>
      <c r="B1828" s="725"/>
    </row>
    <row r="1829" spans="1:2">
      <c r="A1829" s="664"/>
      <c r="B1829" s="725"/>
    </row>
    <row r="1830" spans="1:2">
      <c r="A1830" s="664"/>
      <c r="B1830" s="725"/>
    </row>
    <row r="1831" spans="1:2">
      <c r="A1831" s="664"/>
      <c r="B1831" s="725"/>
    </row>
    <row r="1832" spans="1:2">
      <c r="A1832" s="664"/>
      <c r="B1832" s="725"/>
    </row>
    <row r="1833" spans="1:2">
      <c r="A1833" s="664"/>
      <c r="B1833" s="725"/>
    </row>
    <row r="1834" spans="1:2">
      <c r="A1834" s="664"/>
      <c r="B1834" s="725"/>
    </row>
    <row r="1835" spans="1:2">
      <c r="A1835" s="664"/>
      <c r="B1835" s="725"/>
    </row>
    <row r="1836" spans="1:2">
      <c r="A1836" s="664"/>
      <c r="B1836" s="725"/>
    </row>
    <row r="1837" spans="1:2">
      <c r="A1837" s="664"/>
      <c r="B1837" s="725"/>
    </row>
    <row r="1838" spans="1:2">
      <c r="A1838" s="664"/>
      <c r="B1838" s="725"/>
    </row>
    <row r="1839" spans="1:2">
      <c r="A1839" s="664"/>
      <c r="B1839" s="725"/>
    </row>
    <row r="1840" spans="1:2">
      <c r="A1840" s="664"/>
      <c r="B1840" s="725"/>
    </row>
    <row r="1841" spans="1:2">
      <c r="A1841" s="664"/>
      <c r="B1841" s="725"/>
    </row>
    <row r="1842" spans="1:2">
      <c r="A1842" s="664"/>
      <c r="B1842" s="725"/>
    </row>
    <row r="1843" spans="1:2">
      <c r="A1843" s="664"/>
      <c r="B1843" s="725"/>
    </row>
    <row r="1844" spans="1:2">
      <c r="A1844" s="664"/>
      <c r="B1844" s="725"/>
    </row>
    <row r="1845" spans="1:2">
      <c r="A1845" s="664"/>
      <c r="B1845" s="725"/>
    </row>
    <row r="1846" spans="1:2">
      <c r="A1846" s="664"/>
      <c r="B1846" s="725"/>
    </row>
    <row r="1847" spans="1:2">
      <c r="A1847" s="664"/>
      <c r="B1847" s="725"/>
    </row>
    <row r="1848" spans="1:2">
      <c r="A1848" s="664"/>
      <c r="B1848" s="725"/>
    </row>
    <row r="1849" spans="1:2">
      <c r="A1849" s="664"/>
      <c r="B1849" s="725"/>
    </row>
    <row r="1850" spans="1:2">
      <c r="A1850" s="664"/>
      <c r="B1850" s="725"/>
    </row>
    <row r="1851" spans="1:2">
      <c r="A1851" s="664"/>
      <c r="B1851" s="725"/>
    </row>
    <row r="1852" spans="1:2">
      <c r="A1852" s="664"/>
      <c r="B1852" s="725"/>
    </row>
    <row r="1853" spans="1:2">
      <c r="A1853" s="664"/>
      <c r="B1853" s="725"/>
    </row>
    <row r="1854" spans="1:2">
      <c r="A1854" s="664"/>
      <c r="B1854" s="725"/>
    </row>
    <row r="1855" spans="1:2">
      <c r="A1855" s="664"/>
      <c r="B1855" s="725"/>
    </row>
    <row r="1856" spans="1:2">
      <c r="A1856" s="664"/>
      <c r="B1856" s="725"/>
    </row>
    <row r="1857" spans="1:2">
      <c r="A1857" s="664"/>
      <c r="B1857" s="725"/>
    </row>
    <row r="1858" spans="1:2">
      <c r="A1858" s="664"/>
      <c r="B1858" s="725"/>
    </row>
    <row r="1859" spans="1:2">
      <c r="A1859" s="664"/>
      <c r="B1859" s="725"/>
    </row>
    <row r="1860" spans="1:2">
      <c r="A1860" s="664"/>
      <c r="B1860" s="725"/>
    </row>
    <row r="1861" spans="1:2">
      <c r="A1861" s="664"/>
      <c r="B1861" s="725"/>
    </row>
    <row r="1862" spans="1:2">
      <c r="A1862" s="664"/>
      <c r="B1862" s="725"/>
    </row>
    <row r="1863" spans="1:2">
      <c r="A1863" s="664"/>
      <c r="B1863" s="725"/>
    </row>
    <row r="1864" spans="1:2">
      <c r="A1864" s="664"/>
      <c r="B1864" s="725"/>
    </row>
    <row r="1865" spans="1:2">
      <c r="A1865" s="664"/>
      <c r="B1865" s="725"/>
    </row>
    <row r="1866" spans="1:2">
      <c r="A1866" s="664"/>
      <c r="B1866" s="725"/>
    </row>
    <row r="1867" spans="1:2">
      <c r="A1867" s="664"/>
      <c r="B1867" s="725"/>
    </row>
    <row r="1868" spans="1:2">
      <c r="A1868" s="664"/>
      <c r="B1868" s="725"/>
    </row>
    <row r="1869" spans="1:2">
      <c r="A1869" s="664"/>
      <c r="B1869" s="725"/>
    </row>
    <row r="1870" spans="1:2">
      <c r="A1870" s="664"/>
      <c r="B1870" s="725"/>
    </row>
    <row r="1871" spans="1:2">
      <c r="A1871" s="664"/>
      <c r="B1871" s="725"/>
    </row>
    <row r="1872" spans="1:2">
      <c r="A1872" s="664"/>
      <c r="B1872" s="725"/>
    </row>
    <row r="1873" spans="1:2">
      <c r="A1873" s="664"/>
      <c r="B1873" s="725"/>
    </row>
    <row r="1874" spans="1:2">
      <c r="A1874" s="664"/>
      <c r="B1874" s="725"/>
    </row>
    <row r="1875" spans="1:2">
      <c r="A1875" s="664"/>
      <c r="B1875" s="725"/>
    </row>
    <row r="1876" spans="1:2">
      <c r="A1876" s="664"/>
      <c r="B1876" s="725"/>
    </row>
    <row r="1877" spans="1:2">
      <c r="A1877" s="664"/>
      <c r="B1877" s="725"/>
    </row>
    <row r="1878" spans="1:2">
      <c r="A1878" s="664"/>
      <c r="B1878" s="725"/>
    </row>
    <row r="1879" spans="1:2">
      <c r="A1879" s="664"/>
      <c r="B1879" s="725"/>
    </row>
    <row r="1880" spans="1:2">
      <c r="A1880" s="664"/>
      <c r="B1880" s="725"/>
    </row>
    <row r="1881" spans="1:2">
      <c r="A1881" s="664"/>
      <c r="B1881" s="725"/>
    </row>
    <row r="1882" spans="1:2">
      <c r="A1882" s="664"/>
      <c r="B1882" s="725"/>
    </row>
    <row r="1883" spans="1:2">
      <c r="A1883" s="664"/>
      <c r="B1883" s="725"/>
    </row>
    <row r="1884" spans="1:2">
      <c r="A1884" s="664"/>
      <c r="B1884" s="725"/>
    </row>
    <row r="1885" spans="1:2">
      <c r="A1885" s="664"/>
      <c r="B1885" s="725"/>
    </row>
    <row r="1886" spans="1:2">
      <c r="A1886" s="664"/>
      <c r="B1886" s="725"/>
    </row>
    <row r="1887" spans="1:2">
      <c r="A1887" s="664"/>
      <c r="B1887" s="725"/>
    </row>
    <row r="1888" spans="1:2">
      <c r="A1888" s="664"/>
      <c r="B1888" s="725"/>
    </row>
    <row r="1889" spans="1:2">
      <c r="A1889" s="664"/>
      <c r="B1889" s="725"/>
    </row>
    <row r="1890" spans="1:2">
      <c r="A1890" s="664"/>
      <c r="B1890" s="725"/>
    </row>
    <row r="1891" spans="1:2">
      <c r="A1891" s="664"/>
      <c r="B1891" s="725"/>
    </row>
    <row r="1892" spans="1:2">
      <c r="A1892" s="664"/>
      <c r="B1892" s="725"/>
    </row>
    <row r="1893" spans="1:2">
      <c r="A1893" s="664"/>
      <c r="B1893" s="725"/>
    </row>
    <row r="1894" spans="1:2">
      <c r="A1894" s="664"/>
      <c r="B1894" s="725"/>
    </row>
    <row r="1895" spans="1:2">
      <c r="A1895" s="664"/>
      <c r="B1895" s="725"/>
    </row>
    <row r="1896" spans="1:2">
      <c r="A1896" s="664"/>
      <c r="B1896" s="725"/>
    </row>
    <row r="1897" spans="1:2">
      <c r="A1897" s="664"/>
      <c r="B1897" s="725"/>
    </row>
    <row r="1898" spans="1:2">
      <c r="A1898" s="664"/>
      <c r="B1898" s="725"/>
    </row>
    <row r="1899" spans="1:2">
      <c r="A1899" s="664"/>
      <c r="B1899" s="725"/>
    </row>
    <row r="1900" spans="1:2">
      <c r="A1900" s="664"/>
      <c r="B1900" s="725"/>
    </row>
    <row r="1901" spans="1:2">
      <c r="A1901" s="664"/>
      <c r="B1901" s="725"/>
    </row>
    <row r="1902" spans="1:2">
      <c r="A1902" s="664"/>
      <c r="B1902" s="725"/>
    </row>
    <row r="1903" spans="1:2">
      <c r="A1903" s="664"/>
      <c r="B1903" s="725"/>
    </row>
    <row r="1904" spans="1:2">
      <c r="A1904" s="664"/>
      <c r="B1904" s="725"/>
    </row>
    <row r="1905" spans="1:2">
      <c r="A1905" s="664"/>
      <c r="B1905" s="725"/>
    </row>
    <row r="1906" spans="1:2">
      <c r="A1906" s="664"/>
      <c r="B1906" s="725"/>
    </row>
    <row r="1907" spans="1:2">
      <c r="A1907" s="664"/>
      <c r="B1907" s="725"/>
    </row>
    <row r="1908" spans="1:2">
      <c r="A1908" s="664"/>
      <c r="B1908" s="725"/>
    </row>
    <row r="1909" spans="1:2">
      <c r="A1909" s="664"/>
      <c r="B1909" s="725"/>
    </row>
    <row r="1910" spans="1:2">
      <c r="A1910" s="664"/>
      <c r="B1910" s="725"/>
    </row>
    <row r="1911" spans="1:2">
      <c r="A1911" s="664"/>
      <c r="B1911" s="725"/>
    </row>
    <row r="1912" spans="1:2">
      <c r="A1912" s="664"/>
      <c r="B1912" s="725"/>
    </row>
    <row r="1913" spans="1:2">
      <c r="A1913" s="664"/>
      <c r="B1913" s="725"/>
    </row>
    <row r="1914" spans="1:2">
      <c r="A1914" s="664"/>
      <c r="B1914" s="725"/>
    </row>
    <row r="1915" spans="1:2">
      <c r="A1915" s="664"/>
      <c r="B1915" s="725"/>
    </row>
    <row r="1916" spans="1:2">
      <c r="A1916" s="664"/>
      <c r="B1916" s="725"/>
    </row>
    <row r="1917" spans="1:2">
      <c r="A1917" s="664"/>
      <c r="B1917" s="725"/>
    </row>
    <row r="1918" spans="1:2">
      <c r="A1918" s="664"/>
      <c r="B1918" s="725"/>
    </row>
    <row r="1919" spans="1:2">
      <c r="A1919" s="664"/>
      <c r="B1919" s="725"/>
    </row>
    <row r="1920" spans="1:2">
      <c r="A1920" s="664"/>
      <c r="B1920" s="725"/>
    </row>
    <row r="1921" spans="1:2">
      <c r="A1921" s="664"/>
      <c r="B1921" s="725"/>
    </row>
    <row r="1922" spans="1:2">
      <c r="A1922" s="664"/>
      <c r="B1922" s="725"/>
    </row>
    <row r="1923" spans="1:2">
      <c r="A1923" s="664"/>
      <c r="B1923" s="725"/>
    </row>
    <row r="1924" spans="1:2">
      <c r="A1924" s="664"/>
      <c r="B1924" s="725"/>
    </row>
    <row r="1925" spans="1:2">
      <c r="A1925" s="664"/>
      <c r="B1925" s="725"/>
    </row>
    <row r="1926" spans="1:2">
      <c r="A1926" s="664"/>
      <c r="B1926" s="725"/>
    </row>
    <row r="1927" spans="1:2">
      <c r="A1927" s="664"/>
      <c r="B1927" s="725"/>
    </row>
    <row r="1928" spans="1:2">
      <c r="A1928" s="664"/>
      <c r="B1928" s="725"/>
    </row>
    <row r="1929" spans="1:2">
      <c r="A1929" s="664"/>
      <c r="B1929" s="725"/>
    </row>
    <row r="1930" spans="1:2">
      <c r="A1930" s="664"/>
      <c r="B1930" s="725"/>
    </row>
    <row r="1931" spans="1:2">
      <c r="A1931" s="664"/>
      <c r="B1931" s="725"/>
    </row>
    <row r="1932" spans="1:2">
      <c r="A1932" s="664"/>
      <c r="B1932" s="725"/>
    </row>
    <row r="1933" spans="1:2">
      <c r="A1933" s="664"/>
      <c r="B1933" s="725"/>
    </row>
    <row r="1934" spans="1:2">
      <c r="A1934" s="664"/>
      <c r="B1934" s="725"/>
    </row>
    <row r="1935" spans="1:2">
      <c r="A1935" s="664"/>
      <c r="B1935" s="725"/>
    </row>
    <row r="1936" spans="1:2">
      <c r="A1936" s="664"/>
      <c r="B1936" s="725"/>
    </row>
    <row r="1937" spans="1:2">
      <c r="A1937" s="664"/>
      <c r="B1937" s="725"/>
    </row>
    <row r="1938" spans="1:2">
      <c r="A1938" s="664"/>
      <c r="B1938" s="725"/>
    </row>
    <row r="1939" spans="1:2">
      <c r="A1939" s="664"/>
      <c r="B1939" s="725"/>
    </row>
    <row r="1940" spans="1:2">
      <c r="A1940" s="664"/>
      <c r="B1940" s="725"/>
    </row>
    <row r="1941" spans="1:2">
      <c r="A1941" s="664"/>
      <c r="B1941" s="725"/>
    </row>
    <row r="1942" spans="1:2">
      <c r="A1942" s="664"/>
      <c r="B1942" s="725"/>
    </row>
    <row r="1943" spans="1:2">
      <c r="A1943" s="664"/>
      <c r="B1943" s="725"/>
    </row>
    <row r="1944" spans="1:2">
      <c r="A1944" s="664"/>
      <c r="B1944" s="725"/>
    </row>
    <row r="1945" spans="1:2">
      <c r="A1945" s="664"/>
      <c r="B1945" s="725"/>
    </row>
    <row r="1946" spans="1:2">
      <c r="A1946" s="664"/>
      <c r="B1946" s="725"/>
    </row>
    <row r="1947" spans="1:2">
      <c r="A1947" s="664"/>
      <c r="B1947" s="725"/>
    </row>
    <row r="1948" spans="1:2">
      <c r="A1948" s="664"/>
      <c r="B1948" s="725"/>
    </row>
    <row r="1949" spans="1:2">
      <c r="A1949" s="664"/>
      <c r="B1949" s="725"/>
    </row>
    <row r="1950" spans="1:2">
      <c r="A1950" s="664"/>
      <c r="B1950" s="725"/>
    </row>
    <row r="1951" spans="1:2">
      <c r="A1951" s="664"/>
      <c r="B1951" s="725"/>
    </row>
    <row r="1952" spans="1:2">
      <c r="A1952" s="664"/>
      <c r="B1952" s="725"/>
    </row>
    <row r="1953" spans="1:2">
      <c r="A1953" s="664"/>
      <c r="B1953" s="725"/>
    </row>
    <row r="1954" spans="1:2">
      <c r="A1954" s="664"/>
      <c r="B1954" s="725"/>
    </row>
    <row r="1955" spans="1:2">
      <c r="B1955" s="725"/>
    </row>
    <row r="1956" spans="1:2">
      <c r="B1956" s="725"/>
    </row>
    <row r="1957" spans="1:2">
      <c r="B1957" s="725"/>
    </row>
    <row r="1958" spans="1:2">
      <c r="B1958" s="725"/>
    </row>
    <row r="1959" spans="1:2">
      <c r="B1959" s="725"/>
    </row>
    <row r="1960" spans="1:2">
      <c r="B1960" s="725"/>
    </row>
    <row r="1961" spans="1:2">
      <c r="B1961" s="725"/>
    </row>
    <row r="1962" spans="1:2">
      <c r="B1962" s="725"/>
    </row>
    <row r="1963" spans="1:2">
      <c r="B1963" s="725"/>
    </row>
    <row r="1964" spans="1:2">
      <c r="B1964" s="725"/>
    </row>
    <row r="1965" spans="1:2">
      <c r="B1965" s="725"/>
    </row>
    <row r="1966" spans="1:2">
      <c r="B1966" s="725"/>
    </row>
    <row r="1967" spans="1:2">
      <c r="B1967" s="725"/>
    </row>
    <row r="1968" spans="1:2">
      <c r="B1968" s="725"/>
    </row>
    <row r="1969" spans="2:2">
      <c r="B1969" s="725"/>
    </row>
    <row r="1970" spans="2:2">
      <c r="B1970" s="725"/>
    </row>
    <row r="1971" spans="2:2">
      <c r="B1971" s="725"/>
    </row>
    <row r="1972" spans="2:2">
      <c r="B1972" s="725"/>
    </row>
    <row r="1973" spans="2:2">
      <c r="B1973" s="725"/>
    </row>
    <row r="1974" spans="2:2">
      <c r="B1974" s="725"/>
    </row>
    <row r="1975" spans="2:2">
      <c r="B1975" s="725"/>
    </row>
    <row r="1976" spans="2:2">
      <c r="B1976" s="725"/>
    </row>
    <row r="1977" spans="2:2">
      <c r="B1977" s="725"/>
    </row>
    <row r="1978" spans="2:2">
      <c r="B1978" s="725"/>
    </row>
    <row r="1979" spans="2:2">
      <c r="B1979" s="725"/>
    </row>
    <row r="1980" spans="2:2">
      <c r="B1980" s="725"/>
    </row>
    <row r="1981" spans="2:2">
      <c r="B1981" s="725"/>
    </row>
    <row r="1982" spans="2:2">
      <c r="B1982" s="725"/>
    </row>
    <row r="1983" spans="2:2">
      <c r="B1983" s="725"/>
    </row>
    <row r="1984" spans="2:2">
      <c r="B1984" s="725"/>
    </row>
    <row r="1985" spans="2:2">
      <c r="B1985" s="725"/>
    </row>
    <row r="1986" spans="2:2">
      <c r="B1986" s="725"/>
    </row>
    <row r="1987" spans="2:2">
      <c r="B1987" s="725"/>
    </row>
    <row r="1988" spans="2:2">
      <c r="B1988" s="725"/>
    </row>
    <row r="1989" spans="2:2">
      <c r="B1989" s="725"/>
    </row>
    <row r="1990" spans="2:2">
      <c r="B1990" s="725"/>
    </row>
    <row r="1991" spans="2:2">
      <c r="B1991" s="725"/>
    </row>
    <row r="1992" spans="2:2">
      <c r="B1992" s="725"/>
    </row>
    <row r="1993" spans="2:2">
      <c r="B1993" s="725"/>
    </row>
    <row r="1994" spans="2:2">
      <c r="B1994" s="725"/>
    </row>
    <row r="1995" spans="2:2">
      <c r="B1995" s="725"/>
    </row>
    <row r="1996" spans="2:2">
      <c r="B1996" s="725"/>
    </row>
    <row r="1997" spans="2:2">
      <c r="B1997" s="725"/>
    </row>
    <row r="1998" spans="2:2">
      <c r="B1998" s="725"/>
    </row>
    <row r="1999" spans="2:2">
      <c r="B1999" s="725"/>
    </row>
    <row r="2000" spans="2:2">
      <c r="B2000" s="725"/>
    </row>
    <row r="2001" spans="2:2">
      <c r="B2001" s="725"/>
    </row>
    <row r="2002" spans="2:2">
      <c r="B2002" s="725"/>
    </row>
    <row r="2003" spans="2:2">
      <c r="B2003" s="725"/>
    </row>
    <row r="2004" spans="2:2">
      <c r="B2004" s="725"/>
    </row>
    <row r="2005" spans="2:2">
      <c r="B2005" s="725"/>
    </row>
    <row r="2006" spans="2:2">
      <c r="B2006" s="725"/>
    </row>
    <row r="2007" spans="2:2">
      <c r="B2007" s="725"/>
    </row>
    <row r="2008" spans="2:2">
      <c r="B2008" s="725"/>
    </row>
    <row r="2009" spans="2:2">
      <c r="B2009" s="725"/>
    </row>
    <row r="2010" spans="2:2">
      <c r="B2010" s="725"/>
    </row>
    <row r="2011" spans="2:2">
      <c r="B2011" s="725"/>
    </row>
    <row r="2012" spans="2:2">
      <c r="B2012" s="725"/>
    </row>
    <row r="2013" spans="2:2">
      <c r="B2013" s="725"/>
    </row>
    <row r="2014" spans="2:2">
      <c r="B2014" s="725"/>
    </row>
    <row r="2015" spans="2:2">
      <c r="B2015" s="725"/>
    </row>
    <row r="2016" spans="2:2">
      <c r="B2016" s="725"/>
    </row>
    <row r="2017" spans="2:2">
      <c r="B2017" s="725"/>
    </row>
    <row r="2018" spans="2:2">
      <c r="B2018" s="725"/>
    </row>
    <row r="2019" spans="2:2">
      <c r="B2019" s="725"/>
    </row>
    <row r="2020" spans="2:2">
      <c r="B2020" s="725"/>
    </row>
    <row r="2021" spans="2:2">
      <c r="B2021" s="725"/>
    </row>
    <row r="2022" spans="2:2">
      <c r="B2022" s="725"/>
    </row>
    <row r="2023" spans="2:2">
      <c r="B2023" s="725"/>
    </row>
    <row r="2024" spans="2:2">
      <c r="B2024" s="725"/>
    </row>
    <row r="2025" spans="2:2">
      <c r="B2025" s="725"/>
    </row>
    <row r="2026" spans="2:2">
      <c r="B2026" s="725"/>
    </row>
    <row r="2027" spans="2:2">
      <c r="B2027" s="725"/>
    </row>
    <row r="2028" spans="2:2">
      <c r="B2028" s="725"/>
    </row>
    <row r="2029" spans="2:2">
      <c r="B2029" s="725"/>
    </row>
    <row r="2030" spans="2:2">
      <c r="B2030" s="725"/>
    </row>
    <row r="2031" spans="2:2">
      <c r="B2031" s="725"/>
    </row>
    <row r="2032" spans="2:2">
      <c r="B2032" s="725"/>
    </row>
    <row r="2033" spans="2:2">
      <c r="B2033" s="725"/>
    </row>
    <row r="2034" spans="2:2">
      <c r="B2034" s="725"/>
    </row>
    <row r="2035" spans="2:2">
      <c r="B2035" s="725"/>
    </row>
    <row r="2036" spans="2:2">
      <c r="B2036" s="725"/>
    </row>
    <row r="2037" spans="2:2">
      <c r="B2037" s="725"/>
    </row>
    <row r="2038" spans="2:2">
      <c r="B2038" s="725"/>
    </row>
    <row r="2039" spans="2:2">
      <c r="B2039" s="725"/>
    </row>
    <row r="2040" spans="2:2">
      <c r="B2040" s="725"/>
    </row>
    <row r="2041" spans="2:2">
      <c r="B2041" s="725"/>
    </row>
    <row r="2042" spans="2:2">
      <c r="B2042" s="725"/>
    </row>
    <row r="2043" spans="2:2">
      <c r="B2043" s="725"/>
    </row>
    <row r="2044" spans="2:2">
      <c r="B2044" s="725"/>
    </row>
    <row r="2045" spans="2:2">
      <c r="B2045" s="725"/>
    </row>
    <row r="2046" spans="2:2">
      <c r="B2046" s="725"/>
    </row>
    <row r="2047" spans="2:2">
      <c r="B2047" s="725"/>
    </row>
    <row r="2048" spans="2:2">
      <c r="B2048" s="725"/>
    </row>
    <row r="2049" spans="2:2">
      <c r="B2049" s="725"/>
    </row>
    <row r="2050" spans="2:2">
      <c r="B2050" s="725"/>
    </row>
    <row r="2051" spans="2:2">
      <c r="B2051" s="725"/>
    </row>
    <row r="2052" spans="2:2">
      <c r="B2052" s="725"/>
    </row>
    <row r="2053" spans="2:2">
      <c r="B2053" s="725"/>
    </row>
    <row r="2054" spans="2:2">
      <c r="B2054" s="725"/>
    </row>
    <row r="2055" spans="2:2">
      <c r="B2055" s="725"/>
    </row>
    <row r="2056" spans="2:2">
      <c r="B2056" s="725"/>
    </row>
    <row r="2057" spans="2:2">
      <c r="B2057" s="725"/>
    </row>
    <row r="2058" spans="2:2">
      <c r="B2058" s="725"/>
    </row>
  </sheetData>
  <mergeCells count="11">
    <mergeCell ref="A9:K9"/>
    <mergeCell ref="G13:G14"/>
    <mergeCell ref="H13:H14"/>
    <mergeCell ref="G1:K3"/>
    <mergeCell ref="A5:C5"/>
    <mergeCell ref="D5:K5"/>
    <mergeCell ref="A6:C7"/>
    <mergeCell ref="D6:F6"/>
    <mergeCell ref="G6:K6"/>
    <mergeCell ref="D7:F7"/>
    <mergeCell ref="G7:K7"/>
  </mergeCells>
  <printOptions horizontalCentered="1"/>
  <pageMargins left="0.19685039370078741" right="0.19685039370078741" top="0.19685039370078741" bottom="0.19685039370078741" header="0.39370078740157483" footer="0.39370078740157483"/>
  <pageSetup paperSize="9" scale="95" orientation="portrait" r:id="rId1"/>
  <headerFooter alignWithMargins="0">
    <oddHeader>&amp;L&amp;"Arial Cyr,курсив"&amp;7Estimate 1.8&amp;R&amp;"Arial Cyr,курсив"&amp;7Форма № 4</oddHeader>
    <oddFooter>&amp;R&amp;8Стр.&amp;P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C2058"/>
  <sheetViews>
    <sheetView showGridLines="0" showZeros="0" view="pageBreakPreview" zoomScale="98" zoomScaleNormal="92" zoomScaleSheetLayoutView="98" workbookViewId="0">
      <selection activeCell="B13" sqref="B13"/>
    </sheetView>
  </sheetViews>
  <sheetFormatPr defaultColWidth="9.140625" defaultRowHeight="11.25" outlineLevelCol="1"/>
  <cols>
    <col min="1" max="1" width="4.7109375" style="659" customWidth="1"/>
    <col min="2" max="2" width="10.140625" style="663" customWidth="1"/>
    <col min="3" max="3" width="28.85546875" style="659" customWidth="1"/>
    <col min="4" max="4" width="6.5703125" style="680" customWidth="1"/>
    <col min="5" max="5" width="7.7109375" style="680" customWidth="1"/>
    <col min="6" max="6" width="8.140625" style="680" customWidth="1"/>
    <col min="7" max="7" width="9" style="680" customWidth="1"/>
    <col min="8" max="8" width="7" style="680" customWidth="1"/>
    <col min="9" max="10" width="7.5703125" style="680" customWidth="1"/>
    <col min="11" max="11" width="7.85546875" style="680" customWidth="1"/>
    <col min="12" max="12" width="8.5703125" style="659" hidden="1" customWidth="1" outlineLevel="1"/>
    <col min="13" max="13" width="11.5703125" style="659" hidden="1" customWidth="1" outlineLevel="1"/>
    <col min="14" max="15" width="13.28515625" style="659" hidden="1" customWidth="1" outlineLevel="1"/>
    <col min="16" max="16" width="13.28515625" style="662" hidden="1" customWidth="1" outlineLevel="1"/>
    <col min="17" max="17" width="12.5703125" style="659" hidden="1" customWidth="1" outlineLevel="1"/>
    <col min="18" max="20" width="9.140625" style="659" hidden="1" customWidth="1" outlineLevel="1"/>
    <col min="21" max="27" width="12.7109375" style="659" hidden="1" customWidth="1" outlineLevel="1"/>
    <col min="28" max="28" width="9.140625" style="659" collapsed="1"/>
    <col min="29" max="16384" width="9.140625" style="659"/>
  </cols>
  <sheetData>
    <row r="1" spans="1:27" ht="40.5" customHeight="1">
      <c r="A1" s="326"/>
      <c r="B1" s="327"/>
      <c r="C1" s="326"/>
      <c r="D1" s="328"/>
      <c r="E1" s="328"/>
      <c r="F1" s="355" t="s">
        <v>473</v>
      </c>
      <c r="G1" s="355"/>
      <c r="H1" s="355"/>
      <c r="I1" s="355"/>
      <c r="J1" s="355"/>
      <c r="K1" s="355"/>
    </row>
    <row r="2" spans="1:27" ht="15.75" customHeight="1">
      <c r="A2" s="330"/>
      <c r="B2" s="331"/>
      <c r="C2" s="330"/>
      <c r="D2" s="332"/>
      <c r="E2" s="332"/>
      <c r="F2" s="355"/>
      <c r="G2" s="355"/>
      <c r="H2" s="355"/>
      <c r="I2" s="355"/>
      <c r="J2" s="355"/>
      <c r="K2" s="355"/>
      <c r="O2" s="664"/>
    </row>
    <row r="3" spans="1:27" ht="15" customHeight="1">
      <c r="A3" s="333"/>
      <c r="B3" s="334"/>
      <c r="C3" s="332"/>
      <c r="D3" s="335"/>
      <c r="E3" s="332"/>
      <c r="F3" s="355"/>
      <c r="G3" s="355"/>
      <c r="H3" s="355"/>
      <c r="I3" s="355"/>
      <c r="J3" s="355"/>
      <c r="K3" s="355"/>
      <c r="L3" s="665"/>
      <c r="M3" s="665"/>
      <c r="N3" s="665"/>
      <c r="O3" s="666"/>
    </row>
    <row r="4" spans="1:27" ht="25.15" customHeight="1">
      <c r="A4" s="333"/>
      <c r="B4" s="334"/>
      <c r="C4" s="332"/>
      <c r="D4" s="335"/>
      <c r="E4" s="332"/>
      <c r="F4" s="333"/>
      <c r="G4" s="344"/>
      <c r="H4" s="344"/>
      <c r="I4" s="344"/>
      <c r="J4" s="344"/>
      <c r="K4" s="344"/>
      <c r="O4" s="664"/>
    </row>
    <row r="5" spans="1:27" ht="45" customHeight="1">
      <c r="A5" s="356" t="s">
        <v>378</v>
      </c>
      <c r="B5" s="357"/>
      <c r="C5" s="358"/>
      <c r="D5" s="356" t="s">
        <v>376</v>
      </c>
      <c r="E5" s="357"/>
      <c r="F5" s="357"/>
      <c r="G5" s="357"/>
      <c r="H5" s="357"/>
      <c r="I5" s="357"/>
      <c r="J5" s="357"/>
      <c r="K5" s="358"/>
      <c r="O5" s="664"/>
    </row>
    <row r="6" spans="1:27" ht="48.75" customHeight="1">
      <c r="A6" s="359" t="s">
        <v>369</v>
      </c>
      <c r="B6" s="360"/>
      <c r="C6" s="361"/>
      <c r="D6" s="365" t="s">
        <v>370</v>
      </c>
      <c r="E6" s="365"/>
      <c r="F6" s="365"/>
      <c r="G6" s="366" t="s">
        <v>376</v>
      </c>
      <c r="H6" s="366"/>
      <c r="I6" s="366"/>
      <c r="J6" s="366"/>
      <c r="K6" s="366"/>
      <c r="O6" s="664"/>
    </row>
    <row r="7" spans="1:27" s="671" customFormat="1" ht="81" customHeight="1">
      <c r="A7" s="362"/>
      <c r="B7" s="363"/>
      <c r="C7" s="364"/>
      <c r="D7" s="367" t="s">
        <v>372</v>
      </c>
      <c r="E7" s="368"/>
      <c r="F7" s="369"/>
      <c r="G7" s="366" t="s">
        <v>472</v>
      </c>
      <c r="H7" s="366"/>
      <c r="I7" s="366"/>
      <c r="J7" s="366"/>
      <c r="K7" s="366"/>
      <c r="L7" s="670"/>
      <c r="M7" s="670"/>
      <c r="N7" s="670"/>
      <c r="O7" s="669"/>
      <c r="P7" s="669"/>
      <c r="Q7" s="670"/>
      <c r="R7" s="670"/>
      <c r="S7" s="670"/>
      <c r="T7" s="670"/>
      <c r="U7" s="670"/>
      <c r="V7" s="670"/>
      <c r="W7" s="670"/>
      <c r="X7" s="670"/>
      <c r="Y7" s="670"/>
      <c r="Z7" s="670"/>
      <c r="AA7" s="670"/>
    </row>
    <row r="8" spans="1:27" ht="15" customHeight="1">
      <c r="A8" s="672"/>
      <c r="B8" s="668" t="s">
        <v>191</v>
      </c>
      <c r="C8" s="673" t="s">
        <v>192</v>
      </c>
      <c r="D8" s="667"/>
      <c r="E8" s="667"/>
      <c r="F8" s="674"/>
      <c r="G8" s="674"/>
      <c r="H8" s="674"/>
      <c r="I8" s="674"/>
      <c r="J8" s="674"/>
      <c r="K8" s="665"/>
      <c r="L8" s="672"/>
      <c r="M8" s="672"/>
      <c r="N8" s="672"/>
      <c r="O8" s="672"/>
      <c r="P8" s="672"/>
      <c r="Q8" s="672"/>
      <c r="R8" s="672"/>
    </row>
    <row r="9" spans="1:27" s="677" customFormat="1" ht="16.149999999999999" customHeight="1">
      <c r="A9" s="675"/>
      <c r="B9" s="675"/>
      <c r="C9" s="675"/>
      <c r="D9" s="675"/>
      <c r="E9" s="675"/>
      <c r="F9" s="675"/>
      <c r="G9" s="675"/>
      <c r="H9" s="675"/>
      <c r="I9" s="675"/>
      <c r="J9" s="675"/>
      <c r="K9" s="675"/>
      <c r="L9" s="676"/>
      <c r="M9" s="676"/>
      <c r="N9" s="676"/>
      <c r="O9" s="676"/>
      <c r="P9" s="676"/>
      <c r="Q9" s="676"/>
      <c r="R9" s="676"/>
    </row>
    <row r="10" spans="1:27">
      <c r="A10" s="678" t="s">
        <v>193</v>
      </c>
      <c r="B10" s="666"/>
      <c r="C10" s="672"/>
      <c r="D10" s="665"/>
      <c r="E10" s="661"/>
      <c r="F10" s="679" t="s">
        <v>194</v>
      </c>
      <c r="H10" s="665" t="s">
        <v>195</v>
      </c>
      <c r="I10" s="665"/>
      <c r="J10" s="678" t="s">
        <v>410</v>
      </c>
      <c r="K10" s="665"/>
      <c r="L10" s="681"/>
      <c r="M10" s="681"/>
      <c r="N10" s="681"/>
      <c r="O10" s="681"/>
      <c r="P10" s="681"/>
      <c r="Q10" s="672"/>
      <c r="R10" s="672"/>
    </row>
    <row r="11" spans="1:27" ht="6" customHeight="1" thickBot="1">
      <c r="B11" s="660"/>
      <c r="D11" s="661"/>
      <c r="E11" s="661"/>
      <c r="F11" s="661"/>
      <c r="G11" s="661"/>
      <c r="H11" s="661"/>
      <c r="I11" s="661"/>
      <c r="J11" s="661"/>
      <c r="K11" s="661"/>
      <c r="P11" s="659"/>
      <c r="Q11" s="682"/>
      <c r="R11" s="682"/>
      <c r="S11" s="682"/>
      <c r="T11" s="682"/>
      <c r="U11" s="682"/>
      <c r="V11" s="682"/>
      <c r="W11" s="682"/>
      <c r="X11" s="682"/>
      <c r="Y11" s="682"/>
      <c r="Z11" s="682"/>
      <c r="AA11" s="682"/>
    </row>
    <row r="12" spans="1:27" s="691" customFormat="1" ht="25.5" customHeight="1" thickTop="1">
      <c r="A12" s="683"/>
      <c r="B12" s="683"/>
      <c r="C12" s="684"/>
      <c r="D12" s="683"/>
      <c r="E12" s="685" t="s">
        <v>32</v>
      </c>
      <c r="F12" s="686"/>
      <c r="G12" s="685" t="s">
        <v>197</v>
      </c>
      <c r="H12" s="687"/>
      <c r="I12" s="686"/>
      <c r="J12" s="685" t="s">
        <v>198</v>
      </c>
      <c r="K12" s="686"/>
      <c r="L12" s="688" t="s">
        <v>197</v>
      </c>
      <c r="M12" s="688"/>
      <c r="N12" s="689" t="s">
        <v>199</v>
      </c>
      <c r="O12" s="689"/>
      <c r="P12" s="690"/>
      <c r="Q12" s="688" t="s">
        <v>200</v>
      </c>
      <c r="R12" s="688"/>
      <c r="S12" s="688"/>
      <c r="T12" s="688"/>
      <c r="U12" s="689" t="s">
        <v>199</v>
      </c>
      <c r="V12" s="689"/>
      <c r="W12" s="683" t="s">
        <v>201</v>
      </c>
      <c r="X12" s="683" t="s">
        <v>202</v>
      </c>
      <c r="Y12" s="688" t="s">
        <v>32</v>
      </c>
      <c r="Z12" s="689"/>
      <c r="AA12" s="689"/>
    </row>
    <row r="13" spans="1:27" s="691" customFormat="1" ht="36.75" thickBot="1">
      <c r="A13" s="692" t="s">
        <v>203</v>
      </c>
      <c r="B13" s="692" t="s">
        <v>204</v>
      </c>
      <c r="C13" s="693" t="s">
        <v>205</v>
      </c>
      <c r="D13" s="692" t="s">
        <v>206</v>
      </c>
      <c r="E13" s="692" t="s">
        <v>41</v>
      </c>
      <c r="F13" s="692" t="s">
        <v>207</v>
      </c>
      <c r="G13" s="694" t="s">
        <v>41</v>
      </c>
      <c r="H13" s="694" t="s">
        <v>208</v>
      </c>
      <c r="I13" s="692" t="s">
        <v>207</v>
      </c>
      <c r="J13" s="695" t="s">
        <v>209</v>
      </c>
      <c r="K13" s="693"/>
      <c r="L13" s="696"/>
      <c r="M13" s="697"/>
      <c r="N13" s="698"/>
      <c r="O13" s="699"/>
      <c r="P13" s="699"/>
      <c r="Q13" s="700"/>
      <c r="S13" s="697"/>
      <c r="T13" s="697"/>
      <c r="U13" s="701"/>
      <c r="V13" s="702"/>
      <c r="W13" s="703" t="s">
        <v>210</v>
      </c>
      <c r="X13" s="703" t="s">
        <v>211</v>
      </c>
      <c r="Y13" s="703" t="s">
        <v>212</v>
      </c>
      <c r="Z13" s="704" t="s">
        <v>213</v>
      </c>
      <c r="AA13" s="704" t="s">
        <v>214</v>
      </c>
    </row>
    <row r="14" spans="1:27" s="707" customFormat="1" ht="35.1" customHeight="1" thickTop="1" thickBot="1">
      <c r="A14" s="692"/>
      <c r="B14" s="692"/>
      <c r="C14" s="692"/>
      <c r="D14" s="692"/>
      <c r="E14" s="692" t="s">
        <v>208</v>
      </c>
      <c r="F14" s="692" t="s">
        <v>215</v>
      </c>
      <c r="G14" s="694"/>
      <c r="H14" s="694"/>
      <c r="I14" s="692" t="s">
        <v>215</v>
      </c>
      <c r="J14" s="692" t="s">
        <v>216</v>
      </c>
      <c r="K14" s="692" t="s">
        <v>41</v>
      </c>
      <c r="L14" s="705" t="s">
        <v>217</v>
      </c>
      <c r="M14" s="704" t="s">
        <v>218</v>
      </c>
      <c r="N14" s="706" t="s">
        <v>219</v>
      </c>
      <c r="O14" s="704" t="s">
        <v>220</v>
      </c>
      <c r="P14" s="704"/>
      <c r="Q14" s="697" t="s">
        <v>41</v>
      </c>
      <c r="R14" s="697" t="s">
        <v>221</v>
      </c>
      <c r="S14" s="697" t="s">
        <v>217</v>
      </c>
      <c r="T14" s="703" t="s">
        <v>218</v>
      </c>
      <c r="U14" s="706" t="s">
        <v>219</v>
      </c>
      <c r="V14" s="703" t="s">
        <v>220</v>
      </c>
      <c r="W14" s="697"/>
      <c r="X14" s="697"/>
      <c r="Y14" s="697"/>
      <c r="Z14" s="697"/>
      <c r="AA14" s="697"/>
    </row>
    <row r="15" spans="1:27" s="711" customFormat="1" thickTop="1" thickBot="1">
      <c r="A15" s="708">
        <v>1</v>
      </c>
      <c r="B15" s="708">
        <v>2</v>
      </c>
      <c r="C15" s="709">
        <v>3</v>
      </c>
      <c r="D15" s="708">
        <v>4</v>
      </c>
      <c r="E15" s="708">
        <v>5</v>
      </c>
      <c r="F15" s="708">
        <v>6</v>
      </c>
      <c r="G15" s="708">
        <v>7</v>
      </c>
      <c r="H15" s="708">
        <v>8</v>
      </c>
      <c r="I15" s="708">
        <v>9</v>
      </c>
      <c r="J15" s="708">
        <v>10</v>
      </c>
      <c r="K15" s="708">
        <v>11</v>
      </c>
      <c r="L15" s="710"/>
      <c r="M15" s="710"/>
      <c r="N15" s="710"/>
      <c r="O15" s="710"/>
      <c r="P15" s="710"/>
      <c r="Q15" s="710"/>
      <c r="R15" s="710"/>
      <c r="S15" s="710"/>
      <c r="T15" s="710"/>
      <c r="U15" s="710"/>
      <c r="V15" s="710"/>
      <c r="W15" s="710"/>
      <c r="X15" s="710"/>
      <c r="Y15" s="710"/>
      <c r="Z15" s="710"/>
      <c r="AA15" s="710"/>
    </row>
    <row r="16" spans="1:27" ht="12" thickTop="1">
      <c r="A16" s="712"/>
      <c r="B16" s="713"/>
      <c r="C16" s="714" t="s">
        <v>222</v>
      </c>
      <c r="D16" s="715"/>
      <c r="E16" s="715"/>
      <c r="F16" s="715"/>
      <c r="G16" s="715"/>
      <c r="H16" s="715"/>
      <c r="I16" s="715"/>
      <c r="J16" s="715"/>
      <c r="K16" s="715"/>
      <c r="P16" s="659"/>
    </row>
    <row r="17" spans="1:16">
      <c r="A17" s="712" t="s">
        <v>223</v>
      </c>
      <c r="B17" s="713" t="s">
        <v>411</v>
      </c>
      <c r="C17" s="716" t="s">
        <v>412</v>
      </c>
      <c r="D17" s="715">
        <v>0.02</v>
      </c>
      <c r="E17" s="717">
        <v>4124.03</v>
      </c>
      <c r="F17" s="717">
        <v>2738.72</v>
      </c>
      <c r="G17" s="715">
        <v>82</v>
      </c>
      <c r="H17" s="715">
        <v>11</v>
      </c>
      <c r="I17" s="717">
        <v>55</v>
      </c>
      <c r="J17" s="717">
        <v>71.040000000000006</v>
      </c>
      <c r="K17" s="717">
        <v>1</v>
      </c>
      <c r="P17" s="659"/>
    </row>
    <row r="18" spans="1:16">
      <c r="A18" s="712"/>
      <c r="B18" s="713" t="s">
        <v>413</v>
      </c>
      <c r="C18" s="716" t="s">
        <v>414</v>
      </c>
      <c r="D18" s="715"/>
      <c r="E18" s="715">
        <v>601</v>
      </c>
      <c r="F18" s="715">
        <v>288.83</v>
      </c>
      <c r="G18" s="715"/>
      <c r="H18" s="715"/>
      <c r="I18" s="715">
        <v>6</v>
      </c>
      <c r="J18" s="715">
        <v>22.53</v>
      </c>
      <c r="K18" s="715"/>
      <c r="P18" s="659"/>
    </row>
    <row r="19" spans="1:16">
      <c r="A19" s="712"/>
      <c r="B19" s="713"/>
      <c r="C19" s="716" t="s">
        <v>415</v>
      </c>
      <c r="D19" s="715"/>
      <c r="E19" s="715"/>
      <c r="F19" s="715"/>
      <c r="G19" s="715"/>
      <c r="H19" s="715"/>
      <c r="I19" s="715"/>
      <c r="J19" s="715"/>
      <c r="K19" s="715"/>
      <c r="P19" s="659"/>
    </row>
    <row r="20" spans="1:16">
      <c r="A20" s="712"/>
      <c r="B20" s="713"/>
      <c r="C20" s="716" t="s">
        <v>416</v>
      </c>
      <c r="D20" s="715"/>
      <c r="E20" s="715"/>
      <c r="F20" s="715"/>
      <c r="G20" s="715"/>
      <c r="H20" s="715"/>
      <c r="I20" s="715"/>
      <c r="J20" s="715"/>
      <c r="K20" s="715"/>
      <c r="P20" s="659"/>
    </row>
    <row r="21" spans="1:16">
      <c r="A21" s="712"/>
      <c r="B21" s="713"/>
      <c r="C21" s="716" t="s">
        <v>417</v>
      </c>
      <c r="D21" s="715"/>
      <c r="E21" s="715"/>
      <c r="F21" s="715"/>
      <c r="G21" s="715"/>
      <c r="H21" s="715"/>
      <c r="I21" s="715"/>
      <c r="J21" s="715"/>
      <c r="K21" s="715"/>
      <c r="P21" s="659"/>
    </row>
    <row r="22" spans="1:16">
      <c r="A22" s="712" t="s">
        <v>178</v>
      </c>
      <c r="B22" s="713" t="s">
        <v>310</v>
      </c>
      <c r="C22" s="716" t="s">
        <v>311</v>
      </c>
      <c r="D22" s="715">
        <v>0.1</v>
      </c>
      <c r="E22" s="717">
        <v>558.47</v>
      </c>
      <c r="F22" s="715"/>
      <c r="G22" s="715">
        <v>56</v>
      </c>
      <c r="H22" s="715"/>
      <c r="I22" s="715"/>
      <c r="J22" s="715"/>
      <c r="K22" s="715"/>
      <c r="P22" s="659"/>
    </row>
    <row r="23" spans="1:16">
      <c r="A23" s="712"/>
      <c r="B23" s="713"/>
      <c r="C23" s="716" t="s">
        <v>312</v>
      </c>
      <c r="D23" s="715"/>
      <c r="E23" s="715"/>
      <c r="F23" s="715"/>
      <c r="G23" s="715"/>
      <c r="H23" s="715"/>
      <c r="I23" s="715"/>
      <c r="J23" s="715"/>
      <c r="K23" s="715"/>
      <c r="P23" s="659"/>
    </row>
    <row r="24" spans="1:16">
      <c r="A24" s="712"/>
      <c r="B24" s="713"/>
      <c r="C24" s="716" t="s">
        <v>313</v>
      </c>
      <c r="D24" s="715"/>
      <c r="E24" s="715"/>
      <c r="F24" s="715"/>
      <c r="G24" s="715"/>
      <c r="H24" s="715"/>
      <c r="I24" s="715"/>
      <c r="J24" s="715"/>
      <c r="K24" s="715"/>
      <c r="P24" s="659"/>
    </row>
    <row r="25" spans="1:16">
      <c r="A25" s="712"/>
      <c r="B25" s="713"/>
      <c r="C25" s="716" t="s">
        <v>418</v>
      </c>
      <c r="D25" s="715"/>
      <c r="E25" s="715"/>
      <c r="F25" s="715"/>
      <c r="G25" s="715"/>
      <c r="H25" s="715"/>
      <c r="I25" s="715"/>
      <c r="J25" s="715"/>
      <c r="K25" s="715"/>
      <c r="P25" s="659"/>
    </row>
    <row r="26" spans="1:16">
      <c r="A26" s="712"/>
      <c r="B26" s="713"/>
      <c r="C26" s="716" t="s">
        <v>302</v>
      </c>
      <c r="D26" s="715"/>
      <c r="E26" s="715"/>
      <c r="F26" s="715"/>
      <c r="G26" s="715"/>
      <c r="H26" s="715"/>
      <c r="I26" s="715"/>
      <c r="J26" s="715"/>
      <c r="K26" s="715"/>
      <c r="P26" s="659"/>
    </row>
    <row r="27" spans="1:16">
      <c r="A27" s="712" t="s">
        <v>144</v>
      </c>
      <c r="B27" s="713" t="s">
        <v>419</v>
      </c>
      <c r="C27" s="716" t="s">
        <v>294</v>
      </c>
      <c r="D27" s="715">
        <v>5.7000000000000002E-2</v>
      </c>
      <c r="E27" s="717">
        <v>1027.03</v>
      </c>
      <c r="F27" s="717">
        <v>33.82</v>
      </c>
      <c r="G27" s="715">
        <v>59</v>
      </c>
      <c r="H27" s="715">
        <v>10</v>
      </c>
      <c r="I27" s="717">
        <v>2</v>
      </c>
      <c r="J27" s="717">
        <v>20.100000000000001</v>
      </c>
      <c r="K27" s="717">
        <v>1</v>
      </c>
      <c r="P27" s="659"/>
    </row>
    <row r="28" spans="1:16">
      <c r="A28" s="712"/>
      <c r="B28" s="713"/>
      <c r="C28" s="716" t="s">
        <v>420</v>
      </c>
      <c r="D28" s="715"/>
      <c r="E28" s="715">
        <v>168.44</v>
      </c>
      <c r="F28" s="715"/>
      <c r="G28" s="715"/>
      <c r="H28" s="715"/>
      <c r="I28" s="715"/>
      <c r="J28" s="715"/>
      <c r="K28" s="715"/>
      <c r="P28" s="659"/>
    </row>
    <row r="29" spans="1:16">
      <c r="A29" s="712"/>
      <c r="B29" s="713"/>
      <c r="C29" s="716" t="s">
        <v>421</v>
      </c>
      <c r="D29" s="715"/>
      <c r="E29" s="715"/>
      <c r="F29" s="715"/>
      <c r="G29" s="715"/>
      <c r="H29" s="715"/>
      <c r="I29" s="715"/>
      <c r="J29" s="715"/>
      <c r="K29" s="715"/>
      <c r="P29" s="659"/>
    </row>
    <row r="30" spans="1:16">
      <c r="A30" s="712"/>
      <c r="B30" s="713"/>
      <c r="C30" s="716" t="s">
        <v>296</v>
      </c>
      <c r="D30" s="715"/>
      <c r="E30" s="715"/>
      <c r="F30" s="715"/>
      <c r="G30" s="715"/>
      <c r="H30" s="715"/>
      <c r="I30" s="715"/>
      <c r="J30" s="715"/>
      <c r="K30" s="715"/>
      <c r="P30" s="659"/>
    </row>
    <row r="31" spans="1:16">
      <c r="A31" s="712" t="s">
        <v>145</v>
      </c>
      <c r="B31" s="713" t="s">
        <v>422</v>
      </c>
      <c r="C31" s="716" t="s">
        <v>423</v>
      </c>
      <c r="D31" s="715">
        <v>1.9E-2</v>
      </c>
      <c r="E31" s="717">
        <v>854.01</v>
      </c>
      <c r="F31" s="717">
        <v>4.53</v>
      </c>
      <c r="G31" s="715">
        <v>16</v>
      </c>
      <c r="H31" s="715">
        <v>5</v>
      </c>
      <c r="I31" s="715"/>
      <c r="J31" s="717">
        <v>28.05</v>
      </c>
      <c r="K31" s="717">
        <v>1</v>
      </c>
      <c r="P31" s="659"/>
    </row>
    <row r="32" spans="1:16">
      <c r="A32" s="712"/>
      <c r="B32" s="713"/>
      <c r="C32" s="716" t="s">
        <v>424</v>
      </c>
      <c r="D32" s="715"/>
      <c r="E32" s="715">
        <v>245.16</v>
      </c>
      <c r="F32" s="715">
        <v>0.12</v>
      </c>
      <c r="G32" s="715"/>
      <c r="H32" s="715"/>
      <c r="I32" s="715"/>
      <c r="J32" s="715">
        <v>0.01</v>
      </c>
      <c r="K32" s="715"/>
      <c r="P32" s="659"/>
    </row>
    <row r="33" spans="1:29">
      <c r="A33" s="712"/>
      <c r="B33" s="713"/>
      <c r="C33" s="716" t="s">
        <v>421</v>
      </c>
      <c r="D33" s="715"/>
      <c r="E33" s="715"/>
      <c r="F33" s="715"/>
      <c r="G33" s="715"/>
      <c r="H33" s="715"/>
      <c r="I33" s="715"/>
      <c r="J33" s="715"/>
      <c r="K33" s="715"/>
      <c r="P33" s="659"/>
    </row>
    <row r="34" spans="1:29">
      <c r="A34" s="712"/>
      <c r="B34" s="713"/>
      <c r="C34" s="716" t="s">
        <v>425</v>
      </c>
      <c r="D34" s="715"/>
      <c r="E34" s="715"/>
      <c r="F34" s="715"/>
      <c r="G34" s="715"/>
      <c r="H34" s="715"/>
      <c r="I34" s="715"/>
      <c r="J34" s="715"/>
      <c r="K34" s="715"/>
      <c r="P34" s="659"/>
    </row>
    <row r="35" spans="1:29">
      <c r="A35" s="712" t="s">
        <v>179</v>
      </c>
      <c r="B35" s="713" t="s">
        <v>250</v>
      </c>
      <c r="C35" s="716" t="s">
        <v>251</v>
      </c>
      <c r="D35" s="715">
        <v>1</v>
      </c>
      <c r="E35" s="717">
        <v>112.17</v>
      </c>
      <c r="F35" s="717">
        <v>112.17</v>
      </c>
      <c r="G35" s="715">
        <v>112</v>
      </c>
      <c r="H35" s="715"/>
      <c r="I35" s="717">
        <v>112</v>
      </c>
      <c r="J35" s="715"/>
      <c r="K35" s="715"/>
      <c r="P35" s="659"/>
    </row>
    <row r="36" spans="1:29">
      <c r="A36" s="712"/>
      <c r="B36" s="713"/>
      <c r="C36" s="716" t="s">
        <v>252</v>
      </c>
      <c r="D36" s="715"/>
      <c r="E36" s="715"/>
      <c r="F36" s="715">
        <v>11.07</v>
      </c>
      <c r="G36" s="715"/>
      <c r="H36" s="715"/>
      <c r="I36" s="715">
        <v>11</v>
      </c>
      <c r="J36" s="715">
        <v>1</v>
      </c>
      <c r="K36" s="715">
        <v>1</v>
      </c>
      <c r="P36" s="659"/>
    </row>
    <row r="37" spans="1:29">
      <c r="A37" s="712"/>
      <c r="B37" s="713"/>
      <c r="C37" s="716" t="s">
        <v>253</v>
      </c>
      <c r="D37" s="715"/>
      <c r="E37" s="715"/>
      <c r="F37" s="715"/>
      <c r="G37" s="715"/>
      <c r="H37" s="715"/>
      <c r="I37" s="715"/>
      <c r="J37" s="715"/>
      <c r="K37" s="715"/>
      <c r="P37" s="659"/>
    </row>
    <row r="38" spans="1:29">
      <c r="A38" s="712"/>
      <c r="B38" s="713"/>
      <c r="C38" s="714" t="s">
        <v>254</v>
      </c>
      <c r="D38" s="715"/>
      <c r="E38" s="715"/>
      <c r="F38" s="715"/>
      <c r="G38" s="718">
        <v>325</v>
      </c>
      <c r="H38" s="718">
        <v>26</v>
      </c>
      <c r="I38" s="719">
        <v>169</v>
      </c>
      <c r="J38" s="715"/>
      <c r="K38" s="719">
        <v>3</v>
      </c>
      <c r="P38" s="659"/>
    </row>
    <row r="39" spans="1:29">
      <c r="A39" s="712"/>
      <c r="B39" s="713"/>
      <c r="C39" s="714" t="s">
        <v>255</v>
      </c>
      <c r="D39" s="715"/>
      <c r="E39" s="715"/>
      <c r="F39" s="715"/>
      <c r="G39" s="715"/>
      <c r="H39" s="715"/>
      <c r="I39" s="718">
        <v>17</v>
      </c>
      <c r="J39" s="715"/>
      <c r="K39" s="718">
        <v>1</v>
      </c>
      <c r="P39" s="659"/>
    </row>
    <row r="40" spans="1:29">
      <c r="A40" s="712"/>
      <c r="B40" s="713"/>
      <c r="C40" s="714" t="s">
        <v>256</v>
      </c>
      <c r="D40" s="715"/>
      <c r="E40" s="715"/>
      <c r="F40" s="715"/>
      <c r="G40" s="715"/>
      <c r="H40" s="715"/>
      <c r="I40" s="715"/>
      <c r="J40" s="715"/>
      <c r="K40" s="715"/>
      <c r="P40" s="659"/>
    </row>
    <row r="41" spans="1:29">
      <c r="A41" s="712"/>
      <c r="B41" s="713"/>
      <c r="C41" s="714" t="s">
        <v>257</v>
      </c>
      <c r="D41" s="715"/>
      <c r="E41" s="715"/>
      <c r="F41" s="715"/>
      <c r="G41" s="718">
        <v>2128</v>
      </c>
      <c r="H41" s="718">
        <v>358</v>
      </c>
      <c r="I41" s="719">
        <v>1007</v>
      </c>
      <c r="J41" s="715"/>
      <c r="K41" s="719">
        <v>3</v>
      </c>
      <c r="P41" s="659"/>
    </row>
    <row r="42" spans="1:29">
      <c r="A42" s="712"/>
      <c r="B42" s="713"/>
      <c r="C42" s="714" t="s">
        <v>258</v>
      </c>
      <c r="D42" s="715"/>
      <c r="E42" s="715"/>
      <c r="F42" s="715"/>
      <c r="G42" s="715"/>
      <c r="H42" s="715"/>
      <c r="I42" s="718">
        <v>234</v>
      </c>
      <c r="J42" s="715"/>
      <c r="K42" s="718">
        <v>1</v>
      </c>
      <c r="P42" s="659"/>
    </row>
    <row r="43" spans="1:29">
      <c r="A43" s="712"/>
      <c r="B43" s="713"/>
      <c r="C43" s="714" t="s">
        <v>259</v>
      </c>
      <c r="D43" s="715"/>
      <c r="E43" s="715"/>
      <c r="F43" s="715"/>
      <c r="G43" s="718">
        <v>325</v>
      </c>
      <c r="H43" s="718">
        <v>26</v>
      </c>
      <c r="I43" s="719">
        <v>169</v>
      </c>
      <c r="J43" s="715"/>
      <c r="K43" s="719">
        <v>3</v>
      </c>
      <c r="P43" s="659"/>
    </row>
    <row r="44" spans="1:29">
      <c r="A44" s="712"/>
      <c r="B44" s="713"/>
      <c r="C44" s="720"/>
      <c r="D44" s="715"/>
      <c r="E44" s="715"/>
      <c r="F44" s="715"/>
      <c r="G44" s="715"/>
      <c r="H44" s="715"/>
      <c r="I44" s="718">
        <v>17</v>
      </c>
      <c r="J44" s="715"/>
      <c r="K44" s="718">
        <v>1</v>
      </c>
      <c r="P44" s="659"/>
    </row>
    <row r="45" spans="1:29">
      <c r="A45" s="712"/>
      <c r="B45" s="713"/>
      <c r="C45" s="714" t="s">
        <v>260</v>
      </c>
      <c r="D45" s="715"/>
      <c r="E45" s="715"/>
      <c r="F45" s="715"/>
      <c r="G45" s="718">
        <v>2128</v>
      </c>
      <c r="H45" s="718">
        <v>358</v>
      </c>
      <c r="I45" s="719">
        <v>1007</v>
      </c>
      <c r="J45" s="715"/>
      <c r="K45" s="719">
        <v>3</v>
      </c>
      <c r="P45" s="659"/>
      <c r="AB45" s="659">
        <f>H45+I46</f>
        <v>592</v>
      </c>
      <c r="AC45" s="659" t="s">
        <v>261</v>
      </c>
    </row>
    <row r="46" spans="1:29">
      <c r="A46" s="712"/>
      <c r="B46" s="713"/>
      <c r="C46" s="714" t="s">
        <v>262</v>
      </c>
      <c r="D46" s="715"/>
      <c r="E46" s="715"/>
      <c r="F46" s="715"/>
      <c r="G46" s="715"/>
      <c r="H46" s="715"/>
      <c r="I46" s="718">
        <v>234</v>
      </c>
      <c r="J46" s="715"/>
      <c r="K46" s="718">
        <v>1</v>
      </c>
      <c r="P46" s="659"/>
      <c r="AB46" s="659">
        <f>I45-I46</f>
        <v>773</v>
      </c>
      <c r="AC46" s="659" t="s">
        <v>263</v>
      </c>
    </row>
    <row r="47" spans="1:29">
      <c r="A47" s="712"/>
      <c r="B47" s="713"/>
      <c r="C47" s="716" t="s">
        <v>264</v>
      </c>
      <c r="D47" s="715"/>
      <c r="E47" s="715"/>
      <c r="F47" s="715"/>
      <c r="G47" s="715"/>
      <c r="H47" s="715"/>
      <c r="I47" s="715"/>
      <c r="J47" s="715"/>
      <c r="K47" s="715"/>
      <c r="P47" s="659"/>
      <c r="AB47" s="659">
        <f>G45-AB45-AB46</f>
        <v>763</v>
      </c>
      <c r="AC47" s="659" t="s">
        <v>265</v>
      </c>
    </row>
    <row r="48" spans="1:29">
      <c r="A48" s="712"/>
      <c r="B48" s="713"/>
      <c r="C48" s="716" t="s">
        <v>266</v>
      </c>
      <c r="D48" s="715"/>
      <c r="E48" s="715"/>
      <c r="F48" s="715"/>
      <c r="G48" s="715"/>
      <c r="H48" s="715"/>
      <c r="I48" s="715"/>
      <c r="J48" s="715"/>
      <c r="K48" s="715"/>
      <c r="P48" s="659"/>
      <c r="AB48" s="659">
        <f>AB47+AB46+AB45</f>
        <v>2128</v>
      </c>
    </row>
    <row r="49" spans="1:16">
      <c r="A49" s="712"/>
      <c r="B49" s="713"/>
      <c r="C49" s="716" t="s">
        <v>267</v>
      </c>
      <c r="D49" s="715"/>
      <c r="E49" s="715"/>
      <c r="F49" s="715"/>
      <c r="G49" s="715"/>
      <c r="H49" s="715"/>
      <c r="I49" s="715"/>
      <c r="J49" s="715"/>
      <c r="K49" s="715"/>
      <c r="P49" s="659"/>
    </row>
    <row r="50" spans="1:16">
      <c r="A50" s="712"/>
      <c r="B50" s="713"/>
      <c r="C50" s="714" t="s">
        <v>268</v>
      </c>
      <c r="D50" s="715"/>
      <c r="E50" s="715"/>
      <c r="F50" s="715"/>
      <c r="G50" s="718">
        <v>482</v>
      </c>
      <c r="H50" s="715"/>
      <c r="I50" s="715"/>
      <c r="J50" s="715"/>
      <c r="K50" s="715"/>
      <c r="P50" s="659"/>
    </row>
    <row r="51" spans="1:16">
      <c r="A51" s="712"/>
      <c r="B51" s="713" t="s">
        <v>269</v>
      </c>
      <c r="C51" s="716" t="s">
        <v>346</v>
      </c>
      <c r="D51" s="715"/>
      <c r="E51" s="715"/>
      <c r="F51" s="715"/>
      <c r="G51" s="715">
        <v>138</v>
      </c>
      <c r="H51" s="715"/>
      <c r="I51" s="715"/>
      <c r="J51" s="715"/>
      <c r="K51" s="715"/>
      <c r="P51" s="659"/>
    </row>
    <row r="52" spans="1:16">
      <c r="A52" s="712"/>
      <c r="B52" s="713" t="s">
        <v>271</v>
      </c>
      <c r="C52" s="716" t="s">
        <v>426</v>
      </c>
      <c r="D52" s="715"/>
      <c r="E52" s="715"/>
      <c r="F52" s="715"/>
      <c r="G52" s="715"/>
      <c r="H52" s="715"/>
      <c r="I52" s="715"/>
      <c r="J52" s="715"/>
      <c r="K52" s="715"/>
      <c r="P52" s="659"/>
    </row>
    <row r="53" spans="1:16">
      <c r="A53" s="712"/>
      <c r="B53" s="713" t="s">
        <v>348</v>
      </c>
      <c r="C53" s="720"/>
      <c r="D53" s="715"/>
      <c r="E53" s="715"/>
      <c r="F53" s="715"/>
      <c r="G53" s="715"/>
      <c r="H53" s="715"/>
      <c r="I53" s="715"/>
      <c r="J53" s="715"/>
      <c r="K53" s="715"/>
      <c r="P53" s="659"/>
    </row>
    <row r="54" spans="1:16">
      <c r="A54" s="712"/>
      <c r="B54" s="713" t="s">
        <v>269</v>
      </c>
      <c r="C54" s="716" t="s">
        <v>427</v>
      </c>
      <c r="D54" s="715"/>
      <c r="E54" s="715"/>
      <c r="F54" s="715"/>
      <c r="G54" s="715">
        <v>61</v>
      </c>
      <c r="H54" s="715"/>
      <c r="I54" s="715"/>
      <c r="J54" s="715"/>
      <c r="K54" s="715"/>
      <c r="P54" s="659"/>
    </row>
    <row r="55" spans="1:16">
      <c r="A55" s="712"/>
      <c r="B55" s="713" t="s">
        <v>271</v>
      </c>
      <c r="C55" s="716" t="s">
        <v>428</v>
      </c>
      <c r="D55" s="715"/>
      <c r="E55" s="715"/>
      <c r="F55" s="715"/>
      <c r="G55" s="715"/>
      <c r="H55" s="715"/>
      <c r="I55" s="715"/>
      <c r="J55" s="715"/>
      <c r="K55" s="715"/>
      <c r="P55" s="659"/>
    </row>
    <row r="56" spans="1:16">
      <c r="A56" s="712"/>
      <c r="B56" s="713" t="s">
        <v>429</v>
      </c>
      <c r="C56" s="720"/>
      <c r="D56" s="715"/>
      <c r="E56" s="715"/>
      <c r="F56" s="715"/>
      <c r="G56" s="715"/>
      <c r="H56" s="715"/>
      <c r="I56" s="715"/>
      <c r="J56" s="715"/>
      <c r="K56" s="715"/>
      <c r="P56" s="659"/>
    </row>
    <row r="57" spans="1:16">
      <c r="A57" s="712"/>
      <c r="B57" s="713" t="s">
        <v>269</v>
      </c>
      <c r="C57" s="716" t="s">
        <v>430</v>
      </c>
      <c r="D57" s="715"/>
      <c r="E57" s="715"/>
      <c r="F57" s="715"/>
      <c r="G57" s="715">
        <v>283</v>
      </c>
      <c r="H57" s="715"/>
      <c r="I57" s="715"/>
      <c r="J57" s="715"/>
      <c r="K57" s="715"/>
      <c r="P57" s="659"/>
    </row>
    <row r="58" spans="1:16">
      <c r="A58" s="712"/>
      <c r="B58" s="713" t="s">
        <v>271</v>
      </c>
      <c r="C58" s="716" t="s">
        <v>431</v>
      </c>
      <c r="D58" s="715"/>
      <c r="E58" s="715"/>
      <c r="F58" s="715"/>
      <c r="G58" s="715"/>
      <c r="H58" s="715"/>
      <c r="I58" s="715"/>
      <c r="J58" s="715"/>
      <c r="K58" s="715"/>
      <c r="P58" s="659"/>
    </row>
    <row r="59" spans="1:16">
      <c r="A59" s="712"/>
      <c r="B59" s="713" t="s">
        <v>432</v>
      </c>
      <c r="C59" s="720"/>
      <c r="D59" s="715"/>
      <c r="E59" s="715"/>
      <c r="F59" s="715"/>
      <c r="G59" s="715"/>
      <c r="H59" s="715"/>
      <c r="I59" s="715"/>
      <c r="J59" s="715"/>
      <c r="K59" s="715"/>
      <c r="P59" s="659"/>
    </row>
    <row r="60" spans="1:16">
      <c r="A60" s="712"/>
      <c r="B60" s="713"/>
      <c r="C60" s="714" t="s">
        <v>275</v>
      </c>
      <c r="D60" s="715"/>
      <c r="E60" s="715"/>
      <c r="F60" s="715"/>
      <c r="G60" s="718">
        <v>237</v>
      </c>
      <c r="H60" s="715"/>
      <c r="I60" s="715"/>
      <c r="J60" s="715"/>
      <c r="K60" s="715"/>
      <c r="P60" s="659"/>
    </row>
    <row r="61" spans="1:16">
      <c r="A61" s="712"/>
      <c r="B61" s="713" t="s">
        <v>276</v>
      </c>
      <c r="C61" s="716" t="s">
        <v>346</v>
      </c>
      <c r="D61" s="715"/>
      <c r="E61" s="715"/>
      <c r="F61" s="715"/>
      <c r="G61" s="715">
        <v>59</v>
      </c>
      <c r="H61" s="715"/>
      <c r="I61" s="715"/>
      <c r="J61" s="715"/>
      <c r="K61" s="715"/>
      <c r="P61" s="659"/>
    </row>
    <row r="62" spans="1:16">
      <c r="A62" s="712"/>
      <c r="B62" s="713" t="s">
        <v>277</v>
      </c>
      <c r="C62" s="716" t="s">
        <v>433</v>
      </c>
      <c r="D62" s="715"/>
      <c r="E62" s="715"/>
      <c r="F62" s="715"/>
      <c r="G62" s="715"/>
      <c r="H62" s="715"/>
      <c r="I62" s="715"/>
      <c r="J62" s="715"/>
      <c r="K62" s="715"/>
      <c r="P62" s="659"/>
    </row>
    <row r="63" spans="1:16">
      <c r="A63" s="712"/>
      <c r="B63" s="713" t="s">
        <v>359</v>
      </c>
      <c r="C63" s="720"/>
      <c r="D63" s="715"/>
      <c r="E63" s="715"/>
      <c r="F63" s="715"/>
      <c r="G63" s="715"/>
      <c r="H63" s="715"/>
      <c r="I63" s="715"/>
      <c r="J63" s="715"/>
      <c r="K63" s="715"/>
      <c r="P63" s="659"/>
    </row>
    <row r="64" spans="1:16">
      <c r="A64" s="712"/>
      <c r="B64" s="713" t="s">
        <v>280</v>
      </c>
      <c r="C64" s="720"/>
      <c r="D64" s="715"/>
      <c r="E64" s="715"/>
      <c r="F64" s="715"/>
      <c r="G64" s="715"/>
      <c r="H64" s="715"/>
      <c r="I64" s="715"/>
      <c r="J64" s="715"/>
      <c r="K64" s="715"/>
      <c r="P64" s="659"/>
    </row>
    <row r="65" spans="1:16">
      <c r="A65" s="712"/>
      <c r="B65" s="713" t="s">
        <v>276</v>
      </c>
      <c r="C65" s="716" t="s">
        <v>434</v>
      </c>
      <c r="D65" s="715"/>
      <c r="E65" s="715"/>
      <c r="F65" s="715"/>
      <c r="G65" s="715">
        <v>26</v>
      </c>
      <c r="H65" s="715"/>
      <c r="I65" s="715"/>
      <c r="J65" s="715"/>
      <c r="K65" s="715"/>
      <c r="P65" s="659"/>
    </row>
    <row r="66" spans="1:16">
      <c r="A66" s="712"/>
      <c r="B66" s="713" t="s">
        <v>277</v>
      </c>
      <c r="C66" s="716" t="s">
        <v>435</v>
      </c>
      <c r="D66" s="715"/>
      <c r="E66" s="715"/>
      <c r="F66" s="715"/>
      <c r="G66" s="715"/>
      <c r="H66" s="715"/>
      <c r="I66" s="715"/>
      <c r="J66" s="715"/>
      <c r="K66" s="715"/>
      <c r="P66" s="659"/>
    </row>
    <row r="67" spans="1:16">
      <c r="A67" s="712"/>
      <c r="B67" s="713" t="s">
        <v>436</v>
      </c>
      <c r="C67" s="720"/>
      <c r="D67" s="715"/>
      <c r="E67" s="715"/>
      <c r="F67" s="715"/>
      <c r="G67" s="715"/>
      <c r="H67" s="715"/>
      <c r="I67" s="715"/>
      <c r="J67" s="715"/>
      <c r="K67" s="715"/>
      <c r="P67" s="659"/>
    </row>
    <row r="68" spans="1:16">
      <c r="A68" s="712"/>
      <c r="B68" s="713" t="s">
        <v>280</v>
      </c>
      <c r="C68" s="720"/>
      <c r="D68" s="715"/>
      <c r="E68" s="715"/>
      <c r="F68" s="715"/>
      <c r="G68" s="715"/>
      <c r="H68" s="715"/>
      <c r="I68" s="715"/>
      <c r="J68" s="715"/>
      <c r="K68" s="715"/>
      <c r="P68" s="659"/>
    </row>
    <row r="69" spans="1:16">
      <c r="A69" s="712"/>
      <c r="B69" s="713" t="s">
        <v>276</v>
      </c>
      <c r="C69" s="716" t="s">
        <v>430</v>
      </c>
      <c r="D69" s="715"/>
      <c r="E69" s="715"/>
      <c r="F69" s="715"/>
      <c r="G69" s="715">
        <v>152</v>
      </c>
      <c r="H69" s="715"/>
      <c r="I69" s="715"/>
      <c r="J69" s="715"/>
      <c r="K69" s="715"/>
      <c r="P69" s="659"/>
    </row>
    <row r="70" spans="1:16">
      <c r="A70" s="712"/>
      <c r="B70" s="713" t="s">
        <v>277</v>
      </c>
      <c r="C70" s="716" t="s">
        <v>437</v>
      </c>
      <c r="D70" s="715"/>
      <c r="E70" s="715"/>
      <c r="F70" s="715"/>
      <c r="G70" s="715"/>
      <c r="H70" s="715"/>
      <c r="I70" s="715"/>
      <c r="J70" s="715"/>
      <c r="K70" s="715"/>
      <c r="P70" s="659"/>
    </row>
    <row r="71" spans="1:16">
      <c r="A71" s="712"/>
      <c r="B71" s="713" t="s">
        <v>438</v>
      </c>
      <c r="C71" s="720"/>
      <c r="D71" s="715"/>
      <c r="E71" s="715"/>
      <c r="F71" s="715"/>
      <c r="G71" s="715"/>
      <c r="H71" s="715"/>
      <c r="I71" s="715"/>
      <c r="J71" s="715"/>
      <c r="K71" s="715"/>
      <c r="P71" s="659"/>
    </row>
    <row r="72" spans="1:16">
      <c r="A72" s="712"/>
      <c r="B72" s="713" t="s">
        <v>280</v>
      </c>
      <c r="C72" s="720"/>
      <c r="D72" s="715"/>
      <c r="E72" s="715"/>
      <c r="F72" s="715"/>
      <c r="G72" s="715"/>
      <c r="H72" s="715"/>
      <c r="I72" s="715"/>
      <c r="J72" s="715"/>
      <c r="K72" s="715"/>
      <c r="P72" s="659"/>
    </row>
    <row r="73" spans="1:16">
      <c r="A73" s="712"/>
      <c r="B73" s="713"/>
      <c r="C73" s="714" t="s">
        <v>281</v>
      </c>
      <c r="D73" s="715"/>
      <c r="E73" s="715"/>
      <c r="F73" s="715"/>
      <c r="G73" s="718">
        <v>2847</v>
      </c>
      <c r="H73" s="715"/>
      <c r="I73" s="715"/>
      <c r="J73" s="715"/>
      <c r="K73" s="715"/>
      <c r="P73" s="659"/>
    </row>
    <row r="74" spans="1:16">
      <c r="A74" s="712"/>
      <c r="B74" s="713"/>
      <c r="C74" s="714" t="s">
        <v>282</v>
      </c>
      <c r="D74" s="715"/>
      <c r="E74" s="715"/>
      <c r="F74" s="715"/>
      <c r="G74" s="715"/>
      <c r="H74" s="715"/>
      <c r="I74" s="715"/>
      <c r="J74" s="715"/>
      <c r="K74" s="715"/>
      <c r="P74" s="659"/>
    </row>
    <row r="75" spans="1:16">
      <c r="A75" s="712"/>
      <c r="B75" s="713" t="s">
        <v>283</v>
      </c>
      <c r="C75" s="716" t="s">
        <v>284</v>
      </c>
      <c r="D75" s="715"/>
      <c r="E75" s="715"/>
      <c r="F75" s="715"/>
      <c r="G75" s="715">
        <v>512.46</v>
      </c>
      <c r="H75" s="715"/>
      <c r="I75" s="715"/>
      <c r="J75" s="715"/>
      <c r="K75" s="715"/>
      <c r="P75" s="659"/>
    </row>
    <row r="76" spans="1:16">
      <c r="A76" s="712"/>
      <c r="B76" s="713"/>
      <c r="C76" s="716" t="s">
        <v>8</v>
      </c>
      <c r="D76" s="715"/>
      <c r="E76" s="715"/>
      <c r="F76" s="715"/>
      <c r="G76" s="715">
        <v>3359.46</v>
      </c>
      <c r="H76" s="715"/>
      <c r="I76" s="715"/>
      <c r="J76" s="715"/>
      <c r="K76" s="715"/>
      <c r="P76" s="659"/>
    </row>
    <row r="77" spans="1:16">
      <c r="A77" s="712"/>
      <c r="B77" s="713"/>
      <c r="C77" s="714" t="s">
        <v>285</v>
      </c>
      <c r="D77" s="715"/>
      <c r="E77" s="715"/>
      <c r="F77" s="715"/>
      <c r="G77" s="718">
        <v>3359.46</v>
      </c>
      <c r="H77" s="715"/>
      <c r="I77" s="715"/>
      <c r="J77" s="715"/>
      <c r="K77" s="715"/>
      <c r="P77" s="659"/>
    </row>
    <row r="78" spans="1:16">
      <c r="A78" s="721"/>
      <c r="B78" s="722"/>
      <c r="C78" s="723"/>
      <c r="D78" s="724"/>
      <c r="E78" s="724"/>
      <c r="F78" s="724"/>
      <c r="G78" s="724"/>
      <c r="H78" s="724"/>
      <c r="I78" s="724"/>
      <c r="J78" s="724"/>
      <c r="K78" s="724"/>
      <c r="P78" s="659"/>
    </row>
    <row r="79" spans="1:16">
      <c r="A79" s="660"/>
      <c r="B79" s="725"/>
      <c r="P79" s="659"/>
    </row>
    <row r="80" spans="1:16">
      <c r="A80" s="660"/>
      <c r="B80" s="725"/>
      <c r="C80" s="726" t="s">
        <v>286</v>
      </c>
      <c r="P80" s="659"/>
    </row>
    <row r="81" spans="1:16">
      <c r="A81" s="660"/>
      <c r="B81" s="725"/>
      <c r="P81" s="659"/>
    </row>
    <row r="82" spans="1:16">
      <c r="A82" s="660"/>
      <c r="B82" s="725"/>
      <c r="C82" s="726" t="s">
        <v>287</v>
      </c>
      <c r="P82" s="659"/>
    </row>
    <row r="83" spans="1:16">
      <c r="A83" s="660"/>
      <c r="B83" s="725"/>
      <c r="P83" s="659"/>
    </row>
    <row r="84" spans="1:16">
      <c r="A84" s="660"/>
      <c r="B84" s="725"/>
      <c r="P84" s="659"/>
    </row>
    <row r="85" spans="1:16">
      <c r="A85" s="660"/>
      <c r="B85" s="725"/>
      <c r="P85" s="659"/>
    </row>
    <row r="86" spans="1:16">
      <c r="A86" s="660"/>
      <c r="B86" s="725"/>
      <c r="P86" s="659"/>
    </row>
    <row r="87" spans="1:16">
      <c r="A87" s="660"/>
      <c r="B87" s="725"/>
      <c r="P87" s="659"/>
    </row>
    <row r="88" spans="1:16">
      <c r="A88" s="660"/>
      <c r="B88" s="725"/>
      <c r="P88" s="659"/>
    </row>
    <row r="89" spans="1:16">
      <c r="A89" s="660"/>
      <c r="B89" s="725"/>
      <c r="P89" s="659"/>
    </row>
    <row r="90" spans="1:16">
      <c r="A90" s="660"/>
      <c r="B90" s="725"/>
      <c r="P90" s="659"/>
    </row>
    <row r="91" spans="1:16">
      <c r="A91" s="660"/>
      <c r="B91" s="725"/>
      <c r="P91" s="659"/>
    </row>
    <row r="92" spans="1:16">
      <c r="A92" s="660"/>
      <c r="B92" s="725"/>
      <c r="P92" s="659"/>
    </row>
    <row r="93" spans="1:16">
      <c r="A93" s="660"/>
      <c r="B93" s="725"/>
      <c r="P93" s="659"/>
    </row>
    <row r="94" spans="1:16">
      <c r="A94" s="660"/>
      <c r="B94" s="725"/>
      <c r="P94" s="659"/>
    </row>
    <row r="95" spans="1:16">
      <c r="A95" s="660"/>
      <c r="B95" s="725"/>
      <c r="P95" s="659"/>
    </row>
    <row r="96" spans="1:16">
      <c r="A96" s="660"/>
      <c r="B96" s="725"/>
      <c r="P96" s="659"/>
    </row>
    <row r="97" spans="1:16">
      <c r="A97" s="660"/>
      <c r="B97" s="725"/>
      <c r="P97" s="659"/>
    </row>
    <row r="98" spans="1:16">
      <c r="A98" s="660"/>
      <c r="B98" s="725"/>
      <c r="P98" s="659"/>
    </row>
    <row r="99" spans="1:16">
      <c r="A99" s="660"/>
      <c r="B99" s="725"/>
      <c r="P99" s="659"/>
    </row>
    <row r="100" spans="1:16">
      <c r="A100" s="660"/>
      <c r="B100" s="725"/>
      <c r="P100" s="659"/>
    </row>
    <row r="101" spans="1:16">
      <c r="A101" s="660"/>
      <c r="B101" s="725"/>
      <c r="P101" s="659"/>
    </row>
    <row r="102" spans="1:16">
      <c r="A102" s="660"/>
      <c r="B102" s="725"/>
      <c r="P102" s="659"/>
    </row>
    <row r="103" spans="1:16">
      <c r="A103" s="660"/>
      <c r="B103" s="725"/>
      <c r="P103" s="659"/>
    </row>
    <row r="104" spans="1:16">
      <c r="A104" s="660"/>
      <c r="B104" s="725"/>
      <c r="P104" s="659"/>
    </row>
    <row r="105" spans="1:16">
      <c r="A105" s="660"/>
      <c r="B105" s="725"/>
      <c r="P105" s="659"/>
    </row>
    <row r="106" spans="1:16">
      <c r="A106" s="660"/>
      <c r="B106" s="725"/>
      <c r="P106" s="659"/>
    </row>
    <row r="107" spans="1:16">
      <c r="A107" s="660"/>
      <c r="B107" s="725"/>
      <c r="P107" s="659"/>
    </row>
    <row r="108" spans="1:16">
      <c r="A108" s="660"/>
      <c r="B108" s="725"/>
      <c r="P108" s="659"/>
    </row>
    <row r="109" spans="1:16">
      <c r="A109" s="660"/>
      <c r="B109" s="725"/>
      <c r="P109" s="659"/>
    </row>
    <row r="110" spans="1:16">
      <c r="A110" s="660"/>
      <c r="B110" s="725"/>
      <c r="P110" s="659"/>
    </row>
    <row r="111" spans="1:16">
      <c r="A111" s="660"/>
      <c r="B111" s="725"/>
      <c r="P111" s="659"/>
    </row>
    <row r="112" spans="1:16">
      <c r="A112" s="660"/>
      <c r="B112" s="725"/>
      <c r="P112" s="659"/>
    </row>
    <row r="113" spans="1:16">
      <c r="A113" s="660"/>
      <c r="B113" s="725"/>
      <c r="P113" s="659"/>
    </row>
    <row r="114" spans="1:16">
      <c r="A114" s="660"/>
      <c r="B114" s="725"/>
      <c r="P114" s="659"/>
    </row>
    <row r="115" spans="1:16">
      <c r="A115" s="660"/>
      <c r="B115" s="725"/>
      <c r="P115" s="659"/>
    </row>
    <row r="116" spans="1:16">
      <c r="A116" s="660"/>
      <c r="B116" s="725"/>
      <c r="P116" s="659"/>
    </row>
    <row r="117" spans="1:16">
      <c r="A117" s="660"/>
      <c r="B117" s="725"/>
      <c r="P117" s="659"/>
    </row>
    <row r="118" spans="1:16">
      <c r="A118" s="660"/>
      <c r="B118" s="725"/>
      <c r="P118" s="659"/>
    </row>
    <row r="119" spans="1:16">
      <c r="A119" s="660"/>
      <c r="B119" s="725"/>
      <c r="P119" s="659"/>
    </row>
    <row r="120" spans="1:16">
      <c r="A120" s="660"/>
      <c r="B120" s="725"/>
      <c r="P120" s="659"/>
    </row>
    <row r="121" spans="1:16">
      <c r="A121" s="660"/>
      <c r="B121" s="725"/>
      <c r="P121" s="659"/>
    </row>
    <row r="122" spans="1:16">
      <c r="A122" s="660"/>
      <c r="B122" s="725"/>
      <c r="P122" s="659"/>
    </row>
    <row r="123" spans="1:16">
      <c r="A123" s="660"/>
      <c r="B123" s="725"/>
      <c r="P123" s="659"/>
    </row>
    <row r="124" spans="1:16">
      <c r="A124" s="660"/>
      <c r="B124" s="725"/>
      <c r="P124" s="659"/>
    </row>
    <row r="125" spans="1:16">
      <c r="A125" s="660"/>
      <c r="B125" s="725"/>
      <c r="P125" s="659"/>
    </row>
    <row r="126" spans="1:16">
      <c r="A126" s="660"/>
      <c r="B126" s="725"/>
      <c r="P126" s="659"/>
    </row>
    <row r="127" spans="1:16">
      <c r="A127" s="660"/>
      <c r="B127" s="725"/>
      <c r="P127" s="659"/>
    </row>
    <row r="128" spans="1:16">
      <c r="A128" s="660"/>
      <c r="B128" s="725"/>
      <c r="P128" s="659"/>
    </row>
    <row r="129" spans="1:16">
      <c r="A129" s="660"/>
      <c r="B129" s="725"/>
      <c r="P129" s="659"/>
    </row>
    <row r="130" spans="1:16">
      <c r="A130" s="660"/>
      <c r="B130" s="725"/>
      <c r="P130" s="659"/>
    </row>
    <row r="131" spans="1:16">
      <c r="A131" s="660"/>
      <c r="B131" s="725"/>
      <c r="P131" s="659"/>
    </row>
    <row r="132" spans="1:16">
      <c r="A132" s="660"/>
      <c r="B132" s="725"/>
      <c r="P132" s="659"/>
    </row>
    <row r="133" spans="1:16">
      <c r="A133" s="660"/>
      <c r="B133" s="725"/>
      <c r="P133" s="659"/>
    </row>
    <row r="134" spans="1:16">
      <c r="A134" s="660"/>
      <c r="B134" s="725"/>
      <c r="P134" s="659"/>
    </row>
    <row r="135" spans="1:16">
      <c r="A135" s="660"/>
      <c r="B135" s="725"/>
      <c r="P135" s="659"/>
    </row>
    <row r="136" spans="1:16">
      <c r="A136" s="660"/>
      <c r="B136" s="725"/>
      <c r="P136" s="659"/>
    </row>
    <row r="137" spans="1:16">
      <c r="A137" s="660"/>
      <c r="B137" s="725"/>
      <c r="P137" s="659"/>
    </row>
    <row r="138" spans="1:16">
      <c r="A138" s="660"/>
      <c r="B138" s="725"/>
      <c r="P138" s="659"/>
    </row>
    <row r="139" spans="1:16">
      <c r="A139" s="660"/>
      <c r="B139" s="725"/>
      <c r="P139" s="659"/>
    </row>
    <row r="140" spans="1:16">
      <c r="A140" s="660"/>
      <c r="B140" s="725"/>
      <c r="P140" s="659"/>
    </row>
    <row r="141" spans="1:16">
      <c r="A141" s="660"/>
      <c r="B141" s="725"/>
      <c r="P141" s="659"/>
    </row>
    <row r="142" spans="1:16">
      <c r="A142" s="660"/>
      <c r="B142" s="725"/>
      <c r="P142" s="659"/>
    </row>
    <row r="143" spans="1:16">
      <c r="A143" s="660"/>
      <c r="B143" s="725"/>
      <c r="P143" s="659"/>
    </row>
    <row r="144" spans="1:16">
      <c r="A144" s="660"/>
      <c r="B144" s="725"/>
      <c r="P144" s="659"/>
    </row>
    <row r="145" spans="1:16">
      <c r="A145" s="660"/>
      <c r="B145" s="725"/>
      <c r="P145" s="659"/>
    </row>
    <row r="146" spans="1:16">
      <c r="A146" s="660"/>
      <c r="B146" s="725"/>
      <c r="P146" s="659"/>
    </row>
    <row r="147" spans="1:16">
      <c r="A147" s="660"/>
      <c r="B147" s="725"/>
      <c r="P147" s="659"/>
    </row>
    <row r="148" spans="1:16">
      <c r="A148" s="660"/>
      <c r="B148" s="725"/>
      <c r="P148" s="659"/>
    </row>
    <row r="149" spans="1:16">
      <c r="A149" s="660"/>
      <c r="B149" s="725"/>
      <c r="P149" s="659"/>
    </row>
    <row r="150" spans="1:16">
      <c r="A150" s="660"/>
      <c r="B150" s="725"/>
      <c r="P150" s="659"/>
    </row>
    <row r="151" spans="1:16">
      <c r="A151" s="660"/>
      <c r="B151" s="725"/>
      <c r="P151" s="659"/>
    </row>
    <row r="152" spans="1:16">
      <c r="A152" s="660"/>
      <c r="B152" s="725"/>
      <c r="P152" s="659"/>
    </row>
    <row r="153" spans="1:16">
      <c r="A153" s="660"/>
      <c r="B153" s="725"/>
      <c r="P153" s="659"/>
    </row>
    <row r="154" spans="1:16">
      <c r="A154" s="660"/>
      <c r="B154" s="725"/>
      <c r="P154" s="659"/>
    </row>
    <row r="155" spans="1:16">
      <c r="A155" s="660"/>
      <c r="B155" s="725"/>
      <c r="P155" s="659"/>
    </row>
    <row r="156" spans="1:16">
      <c r="A156" s="660"/>
      <c r="B156" s="725"/>
      <c r="P156" s="659"/>
    </row>
    <row r="157" spans="1:16">
      <c r="A157" s="660"/>
      <c r="B157" s="725"/>
      <c r="P157" s="659"/>
    </row>
    <row r="158" spans="1:16">
      <c r="A158" s="660"/>
      <c r="B158" s="725"/>
      <c r="P158" s="659"/>
    </row>
    <row r="159" spans="1:16">
      <c r="A159" s="660"/>
      <c r="B159" s="725"/>
      <c r="P159" s="659"/>
    </row>
    <row r="160" spans="1:16">
      <c r="A160" s="660"/>
      <c r="B160" s="725"/>
      <c r="P160" s="659"/>
    </row>
    <row r="161" spans="1:16">
      <c r="A161" s="660"/>
      <c r="B161" s="725"/>
      <c r="P161" s="659"/>
    </row>
    <row r="162" spans="1:16">
      <c r="A162" s="660"/>
      <c r="B162" s="725"/>
      <c r="P162" s="659"/>
    </row>
    <row r="163" spans="1:16">
      <c r="A163" s="660"/>
      <c r="B163" s="725"/>
      <c r="P163" s="659"/>
    </row>
    <row r="164" spans="1:16">
      <c r="A164" s="660"/>
      <c r="B164" s="725"/>
      <c r="P164" s="659"/>
    </row>
    <row r="165" spans="1:16">
      <c r="A165" s="660"/>
      <c r="B165" s="725"/>
      <c r="P165" s="659"/>
    </row>
    <row r="166" spans="1:16">
      <c r="A166" s="660"/>
      <c r="B166" s="725"/>
      <c r="P166" s="659"/>
    </row>
    <row r="167" spans="1:16">
      <c r="A167" s="660"/>
      <c r="B167" s="725"/>
      <c r="P167" s="659"/>
    </row>
    <row r="168" spans="1:16">
      <c r="A168" s="660"/>
      <c r="B168" s="725"/>
      <c r="P168" s="659"/>
    </row>
    <row r="169" spans="1:16">
      <c r="A169" s="660"/>
      <c r="B169" s="725"/>
      <c r="P169" s="659"/>
    </row>
    <row r="170" spans="1:16">
      <c r="A170" s="660"/>
      <c r="B170" s="725"/>
      <c r="P170" s="659"/>
    </row>
    <row r="171" spans="1:16">
      <c r="A171" s="660"/>
      <c r="B171" s="725"/>
      <c r="P171" s="659"/>
    </row>
    <row r="172" spans="1:16">
      <c r="A172" s="660"/>
      <c r="B172" s="725"/>
      <c r="P172" s="659"/>
    </row>
    <row r="173" spans="1:16">
      <c r="A173" s="660"/>
      <c r="B173" s="725"/>
      <c r="P173" s="659"/>
    </row>
    <row r="174" spans="1:16">
      <c r="A174" s="660"/>
      <c r="B174" s="725"/>
      <c r="P174" s="659"/>
    </row>
    <row r="175" spans="1:16">
      <c r="A175" s="660"/>
      <c r="B175" s="725"/>
      <c r="P175" s="659"/>
    </row>
    <row r="176" spans="1:16">
      <c r="A176" s="660"/>
      <c r="B176" s="725"/>
      <c r="P176" s="659"/>
    </row>
    <row r="177" spans="1:16">
      <c r="A177" s="660"/>
      <c r="B177" s="725"/>
      <c r="P177" s="659"/>
    </row>
    <row r="178" spans="1:16">
      <c r="A178" s="660"/>
      <c r="B178" s="725"/>
      <c r="P178" s="659"/>
    </row>
    <row r="179" spans="1:16">
      <c r="A179" s="660"/>
      <c r="B179" s="725"/>
      <c r="P179" s="659"/>
    </row>
    <row r="180" spans="1:16">
      <c r="A180" s="660"/>
      <c r="B180" s="725"/>
      <c r="P180" s="659"/>
    </row>
    <row r="181" spans="1:16">
      <c r="A181" s="660"/>
      <c r="B181" s="725"/>
      <c r="P181" s="659"/>
    </row>
    <row r="182" spans="1:16">
      <c r="A182" s="660"/>
      <c r="B182" s="725"/>
      <c r="P182" s="659"/>
    </row>
    <row r="183" spans="1:16">
      <c r="A183" s="660"/>
      <c r="B183" s="725"/>
      <c r="P183" s="659"/>
    </row>
    <row r="184" spans="1:16">
      <c r="A184" s="660"/>
      <c r="B184" s="725"/>
      <c r="P184" s="659"/>
    </row>
    <row r="185" spans="1:16">
      <c r="A185" s="660"/>
      <c r="B185" s="725"/>
      <c r="P185" s="659"/>
    </row>
    <row r="186" spans="1:16">
      <c r="A186" s="660"/>
      <c r="B186" s="725"/>
      <c r="P186" s="659"/>
    </row>
    <row r="187" spans="1:16">
      <c r="A187" s="660"/>
      <c r="B187" s="725"/>
      <c r="P187" s="659"/>
    </row>
    <row r="188" spans="1:16">
      <c r="A188" s="660"/>
      <c r="B188" s="725"/>
      <c r="P188" s="659"/>
    </row>
    <row r="189" spans="1:16">
      <c r="A189" s="660"/>
      <c r="B189" s="725"/>
      <c r="P189" s="659"/>
    </row>
    <row r="190" spans="1:16">
      <c r="A190" s="660"/>
      <c r="B190" s="725"/>
      <c r="P190" s="659"/>
    </row>
    <row r="191" spans="1:16">
      <c r="A191" s="660"/>
      <c r="B191" s="725"/>
      <c r="P191" s="659"/>
    </row>
    <row r="192" spans="1:16">
      <c r="A192" s="660"/>
      <c r="B192" s="725"/>
      <c r="P192" s="659"/>
    </row>
    <row r="193" spans="1:16">
      <c r="A193" s="660"/>
      <c r="B193" s="725"/>
      <c r="P193" s="659"/>
    </row>
    <row r="194" spans="1:16">
      <c r="A194" s="660"/>
      <c r="B194" s="725"/>
      <c r="P194" s="659"/>
    </row>
    <row r="195" spans="1:16">
      <c r="A195" s="660"/>
      <c r="B195" s="725"/>
      <c r="P195" s="659"/>
    </row>
    <row r="196" spans="1:16">
      <c r="A196" s="660"/>
      <c r="B196" s="725"/>
      <c r="P196" s="659"/>
    </row>
    <row r="197" spans="1:16">
      <c r="A197" s="660"/>
      <c r="B197" s="725"/>
      <c r="P197" s="659"/>
    </row>
    <row r="198" spans="1:16">
      <c r="A198" s="660"/>
      <c r="B198" s="725"/>
      <c r="P198" s="659"/>
    </row>
    <row r="199" spans="1:16">
      <c r="A199" s="660"/>
      <c r="B199" s="725"/>
      <c r="P199" s="659"/>
    </row>
    <row r="200" spans="1:16">
      <c r="A200" s="660"/>
      <c r="B200" s="725"/>
      <c r="P200" s="659"/>
    </row>
    <row r="201" spans="1:16">
      <c r="A201" s="660"/>
      <c r="B201" s="725"/>
      <c r="P201" s="659"/>
    </row>
    <row r="202" spans="1:16">
      <c r="A202" s="660"/>
      <c r="B202" s="725"/>
      <c r="P202" s="659"/>
    </row>
    <row r="203" spans="1:16">
      <c r="A203" s="660"/>
      <c r="B203" s="725"/>
      <c r="P203" s="659"/>
    </row>
    <row r="204" spans="1:16">
      <c r="A204" s="660"/>
      <c r="B204" s="725"/>
      <c r="P204" s="659"/>
    </row>
    <row r="205" spans="1:16">
      <c r="A205" s="660"/>
      <c r="B205" s="725"/>
      <c r="P205" s="659"/>
    </row>
    <row r="206" spans="1:16">
      <c r="A206" s="660"/>
      <c r="B206" s="725"/>
      <c r="P206" s="659"/>
    </row>
    <row r="207" spans="1:16">
      <c r="A207" s="660"/>
      <c r="B207" s="725"/>
      <c r="P207" s="659"/>
    </row>
    <row r="208" spans="1:16">
      <c r="A208" s="660"/>
      <c r="B208" s="725"/>
      <c r="P208" s="659"/>
    </row>
    <row r="209" spans="1:16">
      <c r="A209" s="660"/>
      <c r="B209" s="725"/>
      <c r="P209" s="659"/>
    </row>
    <row r="210" spans="1:16">
      <c r="A210" s="660"/>
      <c r="B210" s="725"/>
      <c r="P210" s="659"/>
    </row>
    <row r="211" spans="1:16">
      <c r="A211" s="660"/>
      <c r="B211" s="725"/>
      <c r="P211" s="659"/>
    </row>
    <row r="212" spans="1:16">
      <c r="A212" s="660"/>
      <c r="B212" s="725"/>
      <c r="P212" s="659"/>
    </row>
    <row r="213" spans="1:16">
      <c r="A213" s="660"/>
      <c r="B213" s="725"/>
      <c r="P213" s="659"/>
    </row>
    <row r="214" spans="1:16">
      <c r="A214" s="660"/>
      <c r="B214" s="725"/>
      <c r="P214" s="659"/>
    </row>
    <row r="215" spans="1:16">
      <c r="A215" s="660"/>
      <c r="B215" s="725"/>
      <c r="P215" s="659"/>
    </row>
    <row r="216" spans="1:16">
      <c r="A216" s="660"/>
      <c r="B216" s="725"/>
      <c r="P216" s="659"/>
    </row>
    <row r="217" spans="1:16">
      <c r="A217" s="660"/>
      <c r="B217" s="725"/>
      <c r="P217" s="659"/>
    </row>
    <row r="218" spans="1:16">
      <c r="A218" s="660"/>
      <c r="B218" s="725"/>
      <c r="P218" s="659"/>
    </row>
    <row r="219" spans="1:16">
      <c r="A219" s="660"/>
      <c r="B219" s="725"/>
      <c r="P219" s="659"/>
    </row>
    <row r="220" spans="1:16">
      <c r="A220" s="660"/>
      <c r="B220" s="725"/>
      <c r="P220" s="659"/>
    </row>
    <row r="221" spans="1:16">
      <c r="A221" s="660"/>
      <c r="B221" s="725"/>
      <c r="P221" s="659"/>
    </row>
    <row r="222" spans="1:16">
      <c r="A222" s="660"/>
      <c r="B222" s="725"/>
      <c r="P222" s="659"/>
    </row>
    <row r="223" spans="1:16">
      <c r="A223" s="660"/>
      <c r="B223" s="725"/>
      <c r="P223" s="659"/>
    </row>
    <row r="224" spans="1:16">
      <c r="A224" s="660"/>
      <c r="B224" s="725"/>
      <c r="P224" s="659"/>
    </row>
    <row r="225" spans="1:16">
      <c r="A225" s="660"/>
      <c r="B225" s="725"/>
      <c r="P225" s="659"/>
    </row>
    <row r="226" spans="1:16">
      <c r="A226" s="660"/>
      <c r="B226" s="725"/>
      <c r="P226" s="659"/>
    </row>
    <row r="227" spans="1:16">
      <c r="A227" s="660"/>
      <c r="B227" s="725"/>
      <c r="P227" s="659"/>
    </row>
    <row r="228" spans="1:16">
      <c r="A228" s="660"/>
      <c r="B228" s="725"/>
      <c r="P228" s="659"/>
    </row>
    <row r="229" spans="1:16">
      <c r="A229" s="660"/>
      <c r="B229" s="725"/>
      <c r="P229" s="659"/>
    </row>
    <row r="230" spans="1:16">
      <c r="A230" s="660"/>
      <c r="B230" s="725"/>
      <c r="P230" s="659"/>
    </row>
    <row r="231" spans="1:16">
      <c r="A231" s="660"/>
      <c r="B231" s="725"/>
      <c r="P231" s="659"/>
    </row>
    <row r="232" spans="1:16">
      <c r="A232" s="660"/>
      <c r="B232" s="725"/>
      <c r="P232" s="659"/>
    </row>
    <row r="233" spans="1:16">
      <c r="A233" s="660"/>
      <c r="B233" s="725"/>
      <c r="P233" s="659"/>
    </row>
    <row r="234" spans="1:16">
      <c r="A234" s="660"/>
      <c r="B234" s="725"/>
      <c r="P234" s="659"/>
    </row>
    <row r="235" spans="1:16">
      <c r="A235" s="660"/>
      <c r="B235" s="725"/>
      <c r="P235" s="659"/>
    </row>
    <row r="236" spans="1:16">
      <c r="A236" s="660"/>
      <c r="B236" s="725"/>
      <c r="P236" s="659"/>
    </row>
    <row r="237" spans="1:16">
      <c r="A237" s="660"/>
      <c r="B237" s="725"/>
      <c r="P237" s="659"/>
    </row>
    <row r="238" spans="1:16">
      <c r="A238" s="660"/>
      <c r="B238" s="725"/>
      <c r="P238" s="659"/>
    </row>
    <row r="239" spans="1:16">
      <c r="A239" s="660"/>
      <c r="B239" s="725"/>
      <c r="P239" s="659"/>
    </row>
    <row r="240" spans="1:16">
      <c r="A240" s="660"/>
      <c r="B240" s="725"/>
      <c r="P240" s="659"/>
    </row>
    <row r="241" spans="1:16">
      <c r="A241" s="660"/>
      <c r="B241" s="725"/>
      <c r="P241" s="659"/>
    </row>
    <row r="242" spans="1:16">
      <c r="A242" s="660"/>
      <c r="B242" s="725"/>
      <c r="P242" s="659"/>
    </row>
    <row r="243" spans="1:16">
      <c r="A243" s="660"/>
      <c r="B243" s="725"/>
      <c r="P243" s="659"/>
    </row>
    <row r="244" spans="1:16">
      <c r="A244" s="660"/>
      <c r="B244" s="725"/>
      <c r="P244" s="659"/>
    </row>
    <row r="245" spans="1:16">
      <c r="A245" s="660"/>
      <c r="B245" s="725"/>
      <c r="P245" s="659"/>
    </row>
    <row r="246" spans="1:16">
      <c r="A246" s="660"/>
      <c r="B246" s="725"/>
      <c r="P246" s="659"/>
    </row>
    <row r="247" spans="1:16">
      <c r="A247" s="660"/>
      <c r="B247" s="725"/>
      <c r="P247" s="659"/>
    </row>
    <row r="248" spans="1:16">
      <c r="A248" s="660"/>
      <c r="B248" s="725"/>
      <c r="P248" s="659"/>
    </row>
    <row r="249" spans="1:16">
      <c r="A249" s="660"/>
      <c r="B249" s="725"/>
      <c r="P249" s="659"/>
    </row>
    <row r="250" spans="1:16">
      <c r="A250" s="660"/>
      <c r="B250" s="725"/>
      <c r="P250" s="659"/>
    </row>
    <row r="251" spans="1:16">
      <c r="A251" s="660"/>
      <c r="B251" s="725"/>
      <c r="P251" s="659"/>
    </row>
    <row r="252" spans="1:16">
      <c r="A252" s="660"/>
      <c r="B252" s="725"/>
      <c r="P252" s="659"/>
    </row>
    <row r="253" spans="1:16">
      <c r="A253" s="660"/>
      <c r="B253" s="725"/>
      <c r="P253" s="659"/>
    </row>
    <row r="254" spans="1:16">
      <c r="A254" s="660"/>
      <c r="B254" s="725"/>
      <c r="P254" s="659"/>
    </row>
    <row r="255" spans="1:16">
      <c r="A255" s="660"/>
      <c r="B255" s="725"/>
      <c r="P255" s="659"/>
    </row>
    <row r="256" spans="1:16">
      <c r="A256" s="660"/>
      <c r="B256" s="725"/>
      <c r="P256" s="659"/>
    </row>
    <row r="257" spans="1:16">
      <c r="A257" s="660"/>
      <c r="B257" s="725"/>
      <c r="P257" s="659"/>
    </row>
    <row r="258" spans="1:16">
      <c r="A258" s="660"/>
      <c r="B258" s="725"/>
      <c r="P258" s="659"/>
    </row>
    <row r="259" spans="1:16">
      <c r="A259" s="660"/>
      <c r="B259" s="725"/>
      <c r="P259" s="659"/>
    </row>
    <row r="260" spans="1:16">
      <c r="A260" s="660"/>
      <c r="B260" s="725"/>
      <c r="P260" s="659"/>
    </row>
    <row r="261" spans="1:16">
      <c r="A261" s="660"/>
      <c r="B261" s="725"/>
      <c r="P261" s="659"/>
    </row>
    <row r="262" spans="1:16">
      <c r="A262" s="660"/>
      <c r="B262" s="725"/>
      <c r="P262" s="659"/>
    </row>
    <row r="263" spans="1:16">
      <c r="A263" s="660"/>
      <c r="B263" s="725"/>
      <c r="P263" s="659"/>
    </row>
    <row r="264" spans="1:16">
      <c r="A264" s="660"/>
      <c r="B264" s="725"/>
      <c r="P264" s="659"/>
    </row>
    <row r="265" spans="1:16">
      <c r="A265" s="660"/>
      <c r="B265" s="725"/>
      <c r="P265" s="659"/>
    </row>
    <row r="266" spans="1:16">
      <c r="A266" s="660"/>
      <c r="B266" s="725"/>
      <c r="P266" s="659"/>
    </row>
    <row r="267" spans="1:16">
      <c r="A267" s="660"/>
      <c r="B267" s="725"/>
      <c r="P267" s="659"/>
    </row>
    <row r="268" spans="1:16">
      <c r="A268" s="660"/>
      <c r="B268" s="725"/>
      <c r="P268" s="659"/>
    </row>
    <row r="269" spans="1:16">
      <c r="A269" s="660"/>
      <c r="B269" s="725"/>
      <c r="P269" s="659"/>
    </row>
    <row r="270" spans="1:16">
      <c r="A270" s="660"/>
      <c r="B270" s="725"/>
      <c r="P270" s="659"/>
    </row>
    <row r="271" spans="1:16">
      <c r="A271" s="660"/>
      <c r="B271" s="725"/>
      <c r="P271" s="659"/>
    </row>
    <row r="272" spans="1:16">
      <c r="A272" s="660"/>
      <c r="B272" s="725"/>
      <c r="P272" s="659"/>
    </row>
    <row r="273" spans="1:16">
      <c r="A273" s="660"/>
      <c r="B273" s="725"/>
      <c r="P273" s="659"/>
    </row>
    <row r="274" spans="1:16">
      <c r="A274" s="660"/>
      <c r="B274" s="725"/>
      <c r="P274" s="659"/>
    </row>
    <row r="275" spans="1:16">
      <c r="A275" s="660"/>
      <c r="B275" s="725"/>
      <c r="P275" s="659"/>
    </row>
    <row r="276" spans="1:16">
      <c r="A276" s="660"/>
      <c r="B276" s="725"/>
      <c r="P276" s="659"/>
    </row>
    <row r="277" spans="1:16">
      <c r="A277" s="660"/>
      <c r="B277" s="725"/>
      <c r="P277" s="659"/>
    </row>
    <row r="278" spans="1:16">
      <c r="A278" s="660"/>
      <c r="B278" s="725"/>
      <c r="P278" s="659"/>
    </row>
    <row r="279" spans="1:16">
      <c r="A279" s="660"/>
      <c r="B279" s="725"/>
      <c r="P279" s="659"/>
    </row>
    <row r="280" spans="1:16">
      <c r="A280" s="660"/>
      <c r="B280" s="725"/>
      <c r="P280" s="659"/>
    </row>
    <row r="281" spans="1:16">
      <c r="A281" s="660"/>
      <c r="B281" s="725"/>
      <c r="P281" s="659"/>
    </row>
    <row r="282" spans="1:16">
      <c r="A282" s="660"/>
      <c r="B282" s="725"/>
      <c r="P282" s="659"/>
    </row>
    <row r="283" spans="1:16">
      <c r="A283" s="660"/>
      <c r="B283" s="725"/>
      <c r="P283" s="659"/>
    </row>
    <row r="284" spans="1:16">
      <c r="A284" s="660"/>
      <c r="B284" s="725"/>
      <c r="P284" s="659"/>
    </row>
    <row r="285" spans="1:16">
      <c r="A285" s="660"/>
      <c r="B285" s="725"/>
      <c r="P285" s="659"/>
    </row>
    <row r="286" spans="1:16">
      <c r="A286" s="660"/>
      <c r="B286" s="725"/>
      <c r="P286" s="659"/>
    </row>
    <row r="287" spans="1:16">
      <c r="A287" s="660"/>
      <c r="B287" s="725"/>
      <c r="P287" s="659"/>
    </row>
    <row r="288" spans="1:16">
      <c r="A288" s="660"/>
      <c r="B288" s="725"/>
      <c r="P288" s="659"/>
    </row>
    <row r="289" spans="1:16">
      <c r="A289" s="660"/>
      <c r="B289" s="725"/>
      <c r="P289" s="659"/>
    </row>
    <row r="290" spans="1:16">
      <c r="A290" s="660"/>
      <c r="B290" s="725"/>
      <c r="P290" s="659"/>
    </row>
    <row r="291" spans="1:16">
      <c r="A291" s="660"/>
      <c r="B291" s="725"/>
      <c r="P291" s="659"/>
    </row>
    <row r="292" spans="1:16">
      <c r="A292" s="660"/>
      <c r="B292" s="725"/>
      <c r="P292" s="659"/>
    </row>
    <row r="293" spans="1:16">
      <c r="A293" s="660"/>
      <c r="B293" s="725"/>
      <c r="P293" s="659"/>
    </row>
    <row r="294" spans="1:16">
      <c r="A294" s="660"/>
      <c r="B294" s="725"/>
      <c r="P294" s="659"/>
    </row>
    <row r="295" spans="1:16">
      <c r="A295" s="660"/>
      <c r="B295" s="725"/>
      <c r="P295" s="659"/>
    </row>
    <row r="296" spans="1:16">
      <c r="A296" s="660"/>
      <c r="B296" s="725"/>
      <c r="P296" s="659"/>
    </row>
    <row r="297" spans="1:16">
      <c r="A297" s="660"/>
      <c r="B297" s="725"/>
      <c r="P297" s="659"/>
    </row>
    <row r="298" spans="1:16">
      <c r="A298" s="660"/>
      <c r="B298" s="725"/>
      <c r="P298" s="659"/>
    </row>
    <row r="299" spans="1:16">
      <c r="A299" s="660"/>
      <c r="B299" s="725"/>
      <c r="P299" s="659"/>
    </row>
    <row r="300" spans="1:16">
      <c r="A300" s="660"/>
      <c r="B300" s="725"/>
      <c r="P300" s="659"/>
    </row>
    <row r="301" spans="1:16">
      <c r="A301" s="660"/>
      <c r="B301" s="725"/>
      <c r="P301" s="659"/>
    </row>
    <row r="302" spans="1:16">
      <c r="A302" s="660"/>
      <c r="B302" s="725"/>
      <c r="P302" s="659"/>
    </row>
    <row r="303" spans="1:16">
      <c r="A303" s="660"/>
      <c r="B303" s="725"/>
      <c r="P303" s="659"/>
    </row>
    <row r="304" spans="1:16">
      <c r="A304" s="660"/>
      <c r="B304" s="725"/>
      <c r="P304" s="659"/>
    </row>
    <row r="305" spans="1:16">
      <c r="A305" s="660"/>
      <c r="B305" s="725"/>
      <c r="P305" s="659"/>
    </row>
    <row r="306" spans="1:16">
      <c r="A306" s="660"/>
      <c r="B306" s="725"/>
      <c r="P306" s="659"/>
    </row>
    <row r="307" spans="1:16">
      <c r="A307" s="660"/>
      <c r="B307" s="725"/>
      <c r="P307" s="659"/>
    </row>
    <row r="308" spans="1:16">
      <c r="A308" s="660"/>
      <c r="B308" s="725"/>
      <c r="P308" s="659"/>
    </row>
    <row r="309" spans="1:16">
      <c r="A309" s="660"/>
      <c r="B309" s="725"/>
      <c r="P309" s="659"/>
    </row>
    <row r="310" spans="1:16">
      <c r="A310" s="660"/>
      <c r="B310" s="725"/>
      <c r="P310" s="659"/>
    </row>
    <row r="311" spans="1:16">
      <c r="A311" s="660"/>
      <c r="B311" s="725"/>
      <c r="P311" s="659"/>
    </row>
    <row r="312" spans="1:16">
      <c r="A312" s="660"/>
      <c r="B312" s="725"/>
      <c r="P312" s="659"/>
    </row>
    <row r="313" spans="1:16">
      <c r="A313" s="660"/>
      <c r="B313" s="725"/>
      <c r="P313" s="659"/>
    </row>
    <row r="314" spans="1:16">
      <c r="A314" s="660"/>
      <c r="B314" s="725"/>
      <c r="P314" s="659"/>
    </row>
    <row r="315" spans="1:16">
      <c r="A315" s="660"/>
      <c r="B315" s="725"/>
      <c r="P315" s="659"/>
    </row>
    <row r="316" spans="1:16">
      <c r="A316" s="660"/>
      <c r="B316" s="725"/>
      <c r="P316" s="659"/>
    </row>
    <row r="317" spans="1:16">
      <c r="A317" s="660"/>
      <c r="B317" s="725"/>
      <c r="P317" s="659"/>
    </row>
    <row r="318" spans="1:16">
      <c r="A318" s="660"/>
      <c r="B318" s="725"/>
      <c r="P318" s="659"/>
    </row>
    <row r="319" spans="1:16">
      <c r="A319" s="660"/>
      <c r="B319" s="725"/>
      <c r="P319" s="659"/>
    </row>
    <row r="320" spans="1:16">
      <c r="A320" s="660"/>
      <c r="B320" s="725"/>
      <c r="P320" s="659"/>
    </row>
    <row r="321" spans="1:16">
      <c r="A321" s="660"/>
      <c r="B321" s="725"/>
      <c r="P321" s="659"/>
    </row>
    <row r="322" spans="1:16">
      <c r="A322" s="660"/>
      <c r="B322" s="725"/>
      <c r="P322" s="659"/>
    </row>
    <row r="323" spans="1:16">
      <c r="A323" s="660"/>
      <c r="B323" s="725"/>
      <c r="P323" s="659"/>
    </row>
    <row r="324" spans="1:16">
      <c r="A324" s="660"/>
      <c r="B324" s="725"/>
      <c r="P324" s="659"/>
    </row>
    <row r="325" spans="1:16">
      <c r="A325" s="660"/>
      <c r="B325" s="725"/>
      <c r="P325" s="659"/>
    </row>
    <row r="326" spans="1:16">
      <c r="A326" s="660"/>
      <c r="B326" s="725"/>
      <c r="P326" s="659"/>
    </row>
    <row r="327" spans="1:16">
      <c r="A327" s="660"/>
      <c r="B327" s="725"/>
      <c r="P327" s="659"/>
    </row>
    <row r="328" spans="1:16">
      <c r="A328" s="660"/>
      <c r="B328" s="725"/>
      <c r="P328" s="659"/>
    </row>
    <row r="329" spans="1:16">
      <c r="A329" s="660"/>
      <c r="B329" s="725"/>
      <c r="P329" s="659"/>
    </row>
    <row r="330" spans="1:16">
      <c r="A330" s="660"/>
      <c r="B330" s="725"/>
      <c r="P330" s="659"/>
    </row>
    <row r="331" spans="1:16">
      <c r="A331" s="660"/>
      <c r="B331" s="725"/>
      <c r="P331" s="659"/>
    </row>
    <row r="332" spans="1:16">
      <c r="A332" s="660"/>
      <c r="B332" s="725"/>
      <c r="P332" s="659"/>
    </row>
    <row r="333" spans="1:16">
      <c r="A333" s="660"/>
      <c r="B333" s="725"/>
      <c r="P333" s="659"/>
    </row>
    <row r="334" spans="1:16">
      <c r="A334" s="660"/>
      <c r="B334" s="725"/>
      <c r="P334" s="659"/>
    </row>
    <row r="335" spans="1:16">
      <c r="A335" s="660"/>
      <c r="B335" s="725"/>
      <c r="P335" s="659"/>
    </row>
    <row r="336" spans="1:16">
      <c r="A336" s="660"/>
      <c r="B336" s="725"/>
      <c r="P336" s="659"/>
    </row>
    <row r="337" spans="1:16">
      <c r="A337" s="660"/>
      <c r="B337" s="725"/>
      <c r="P337" s="659"/>
    </row>
    <row r="338" spans="1:16">
      <c r="A338" s="660"/>
      <c r="B338" s="725"/>
      <c r="P338" s="659"/>
    </row>
    <row r="339" spans="1:16">
      <c r="A339" s="660"/>
      <c r="B339" s="725"/>
      <c r="P339" s="659"/>
    </row>
    <row r="340" spans="1:16">
      <c r="A340" s="660"/>
      <c r="B340" s="725"/>
      <c r="P340" s="659"/>
    </row>
    <row r="341" spans="1:16">
      <c r="A341" s="660"/>
      <c r="B341" s="725"/>
      <c r="P341" s="659"/>
    </row>
    <row r="342" spans="1:16">
      <c r="A342" s="660"/>
      <c r="B342" s="725"/>
      <c r="P342" s="659"/>
    </row>
    <row r="343" spans="1:16">
      <c r="A343" s="660"/>
      <c r="B343" s="725"/>
      <c r="P343" s="659"/>
    </row>
    <row r="344" spans="1:16">
      <c r="A344" s="660"/>
      <c r="B344" s="725"/>
      <c r="P344" s="659"/>
    </row>
    <row r="345" spans="1:16">
      <c r="A345" s="660"/>
      <c r="B345" s="725"/>
      <c r="P345" s="659"/>
    </row>
    <row r="346" spans="1:16">
      <c r="A346" s="660"/>
      <c r="B346" s="725"/>
      <c r="P346" s="659"/>
    </row>
    <row r="347" spans="1:16">
      <c r="A347" s="660"/>
      <c r="B347" s="725"/>
      <c r="P347" s="659"/>
    </row>
    <row r="348" spans="1:16">
      <c r="A348" s="660"/>
      <c r="B348" s="725"/>
      <c r="P348" s="659"/>
    </row>
    <row r="349" spans="1:16">
      <c r="A349" s="660"/>
      <c r="B349" s="725"/>
      <c r="P349" s="659"/>
    </row>
    <row r="350" spans="1:16">
      <c r="A350" s="660"/>
      <c r="B350" s="725"/>
      <c r="P350" s="659"/>
    </row>
    <row r="351" spans="1:16">
      <c r="A351" s="660"/>
      <c r="B351" s="725"/>
      <c r="P351" s="659"/>
    </row>
    <row r="352" spans="1:16">
      <c r="A352" s="660"/>
      <c r="B352" s="725"/>
      <c r="P352" s="659"/>
    </row>
    <row r="353" spans="1:16">
      <c r="A353" s="660"/>
      <c r="B353" s="725"/>
      <c r="P353" s="659"/>
    </row>
    <row r="354" spans="1:16">
      <c r="A354" s="660"/>
      <c r="B354" s="725"/>
      <c r="P354" s="659"/>
    </row>
    <row r="355" spans="1:16">
      <c r="A355" s="660"/>
      <c r="B355" s="725"/>
      <c r="P355" s="659"/>
    </row>
    <row r="356" spans="1:16">
      <c r="A356" s="660"/>
      <c r="B356" s="725"/>
      <c r="P356" s="659"/>
    </row>
    <row r="357" spans="1:16">
      <c r="A357" s="660"/>
      <c r="B357" s="725"/>
      <c r="P357" s="659"/>
    </row>
    <row r="358" spans="1:16">
      <c r="A358" s="660"/>
      <c r="B358" s="725"/>
      <c r="P358" s="659"/>
    </row>
    <row r="359" spans="1:16">
      <c r="A359" s="660"/>
      <c r="B359" s="725"/>
      <c r="P359" s="659"/>
    </row>
    <row r="360" spans="1:16">
      <c r="A360" s="660"/>
      <c r="B360" s="725"/>
      <c r="P360" s="659"/>
    </row>
    <row r="361" spans="1:16">
      <c r="A361" s="660"/>
      <c r="B361" s="725"/>
      <c r="P361" s="659"/>
    </row>
    <row r="362" spans="1:16">
      <c r="A362" s="660"/>
      <c r="B362" s="725"/>
      <c r="P362" s="659"/>
    </row>
    <row r="363" spans="1:16">
      <c r="A363" s="660"/>
      <c r="B363" s="725"/>
      <c r="P363" s="659"/>
    </row>
    <row r="364" spans="1:16">
      <c r="A364" s="660"/>
      <c r="B364" s="725"/>
      <c r="P364" s="659"/>
    </row>
    <row r="365" spans="1:16">
      <c r="A365" s="660"/>
      <c r="B365" s="725"/>
      <c r="P365" s="659"/>
    </row>
    <row r="366" spans="1:16">
      <c r="A366" s="660"/>
      <c r="B366" s="725"/>
      <c r="P366" s="659"/>
    </row>
    <row r="367" spans="1:16">
      <c r="A367" s="660"/>
      <c r="B367" s="725"/>
      <c r="P367" s="659"/>
    </row>
    <row r="368" spans="1:16">
      <c r="A368" s="660"/>
      <c r="B368" s="725"/>
      <c r="P368" s="659"/>
    </row>
    <row r="369" spans="1:16">
      <c r="A369" s="660"/>
      <c r="B369" s="725"/>
      <c r="P369" s="659"/>
    </row>
    <row r="370" spans="1:16">
      <c r="A370" s="660"/>
      <c r="B370" s="725"/>
      <c r="P370" s="659"/>
    </row>
    <row r="371" spans="1:16">
      <c r="A371" s="660"/>
      <c r="B371" s="725"/>
      <c r="P371" s="659"/>
    </row>
    <row r="372" spans="1:16">
      <c r="A372" s="660"/>
      <c r="B372" s="725"/>
      <c r="P372" s="659"/>
    </row>
    <row r="373" spans="1:16">
      <c r="A373" s="660"/>
      <c r="B373" s="725"/>
      <c r="P373" s="659"/>
    </row>
    <row r="374" spans="1:16">
      <c r="A374" s="660"/>
      <c r="B374" s="725"/>
      <c r="P374" s="659"/>
    </row>
    <row r="375" spans="1:16">
      <c r="A375" s="660"/>
      <c r="B375" s="725"/>
      <c r="P375" s="659"/>
    </row>
    <row r="376" spans="1:16">
      <c r="A376" s="660"/>
      <c r="B376" s="725"/>
      <c r="P376" s="659"/>
    </row>
    <row r="377" spans="1:16">
      <c r="A377" s="660"/>
      <c r="B377" s="725"/>
      <c r="P377" s="659"/>
    </row>
    <row r="378" spans="1:16">
      <c r="A378" s="660"/>
      <c r="B378" s="725"/>
      <c r="P378" s="659"/>
    </row>
    <row r="379" spans="1:16">
      <c r="A379" s="660"/>
      <c r="B379" s="725"/>
      <c r="P379" s="659"/>
    </row>
    <row r="380" spans="1:16">
      <c r="A380" s="660"/>
      <c r="B380" s="725"/>
      <c r="P380" s="659"/>
    </row>
    <row r="381" spans="1:16">
      <c r="A381" s="660"/>
      <c r="B381" s="725"/>
      <c r="P381" s="659"/>
    </row>
    <row r="382" spans="1:16">
      <c r="A382" s="660"/>
      <c r="B382" s="725"/>
      <c r="P382" s="659"/>
    </row>
    <row r="383" spans="1:16">
      <c r="A383" s="660"/>
      <c r="B383" s="725"/>
      <c r="P383" s="659"/>
    </row>
    <row r="384" spans="1:16">
      <c r="A384" s="660"/>
      <c r="B384" s="725"/>
      <c r="P384" s="659"/>
    </row>
    <row r="385" spans="1:16">
      <c r="A385" s="660"/>
      <c r="B385" s="725"/>
      <c r="P385" s="659"/>
    </row>
    <row r="386" spans="1:16">
      <c r="A386" s="660"/>
      <c r="B386" s="725"/>
      <c r="P386" s="659"/>
    </row>
    <row r="387" spans="1:16">
      <c r="A387" s="660"/>
      <c r="B387" s="725"/>
      <c r="P387" s="659"/>
    </row>
    <row r="388" spans="1:16">
      <c r="A388" s="660"/>
      <c r="B388" s="725"/>
      <c r="P388" s="659"/>
    </row>
    <row r="389" spans="1:16">
      <c r="A389" s="660"/>
      <c r="B389" s="725"/>
      <c r="P389" s="659"/>
    </row>
    <row r="390" spans="1:16">
      <c r="A390" s="660"/>
      <c r="B390" s="725"/>
      <c r="P390" s="659"/>
    </row>
    <row r="391" spans="1:16">
      <c r="A391" s="660"/>
      <c r="B391" s="725"/>
      <c r="P391" s="659"/>
    </row>
    <row r="392" spans="1:16">
      <c r="A392" s="660"/>
      <c r="B392" s="725"/>
      <c r="P392" s="659"/>
    </row>
    <row r="393" spans="1:16">
      <c r="A393" s="660"/>
      <c r="B393" s="725"/>
      <c r="P393" s="659"/>
    </row>
    <row r="394" spans="1:16">
      <c r="A394" s="660"/>
      <c r="B394" s="725"/>
      <c r="P394" s="659"/>
    </row>
    <row r="395" spans="1:16">
      <c r="A395" s="660"/>
      <c r="B395" s="725"/>
      <c r="P395" s="659"/>
    </row>
    <row r="396" spans="1:16">
      <c r="A396" s="660"/>
      <c r="B396" s="725"/>
      <c r="P396" s="659"/>
    </row>
    <row r="397" spans="1:16">
      <c r="A397" s="660"/>
      <c r="B397" s="725"/>
      <c r="P397" s="659"/>
    </row>
    <row r="398" spans="1:16">
      <c r="A398" s="660"/>
      <c r="B398" s="725"/>
      <c r="P398" s="659"/>
    </row>
    <row r="399" spans="1:16">
      <c r="A399" s="660"/>
      <c r="B399" s="725"/>
      <c r="P399" s="659"/>
    </row>
    <row r="400" spans="1:16">
      <c r="A400" s="660"/>
      <c r="B400" s="725"/>
      <c r="P400" s="659"/>
    </row>
    <row r="401" spans="1:16">
      <c r="A401" s="660"/>
      <c r="B401" s="725"/>
      <c r="P401" s="659"/>
    </row>
    <row r="402" spans="1:16">
      <c r="A402" s="660"/>
      <c r="B402" s="725"/>
      <c r="P402" s="659"/>
    </row>
    <row r="403" spans="1:16">
      <c r="A403" s="660"/>
      <c r="B403" s="725"/>
      <c r="P403" s="659"/>
    </row>
    <row r="404" spans="1:16">
      <c r="A404" s="660"/>
      <c r="B404" s="725"/>
      <c r="P404" s="659"/>
    </row>
    <row r="405" spans="1:16">
      <c r="A405" s="660"/>
      <c r="B405" s="725"/>
      <c r="P405" s="659"/>
    </row>
    <row r="406" spans="1:16">
      <c r="A406" s="660"/>
      <c r="B406" s="725"/>
      <c r="P406" s="659"/>
    </row>
    <row r="407" spans="1:16">
      <c r="A407" s="660"/>
      <c r="B407" s="725"/>
      <c r="P407" s="659"/>
    </row>
    <row r="408" spans="1:16">
      <c r="A408" s="660"/>
      <c r="B408" s="725"/>
      <c r="P408" s="659"/>
    </row>
    <row r="409" spans="1:16">
      <c r="A409" s="660"/>
      <c r="B409" s="725"/>
      <c r="P409" s="659"/>
    </row>
    <row r="410" spans="1:16">
      <c r="A410" s="660"/>
      <c r="B410" s="725"/>
      <c r="P410" s="659"/>
    </row>
    <row r="411" spans="1:16">
      <c r="A411" s="660"/>
      <c r="B411" s="725"/>
      <c r="P411" s="659"/>
    </row>
    <row r="412" spans="1:16">
      <c r="A412" s="660"/>
      <c r="B412" s="725"/>
      <c r="P412" s="659"/>
    </row>
    <row r="413" spans="1:16">
      <c r="A413" s="660"/>
      <c r="B413" s="725"/>
      <c r="P413" s="659"/>
    </row>
    <row r="414" spans="1:16">
      <c r="A414" s="660"/>
      <c r="B414" s="725"/>
      <c r="P414" s="659"/>
    </row>
    <row r="415" spans="1:16">
      <c r="A415" s="660"/>
      <c r="B415" s="725"/>
      <c r="P415" s="659"/>
    </row>
    <row r="416" spans="1:16">
      <c r="A416" s="660"/>
      <c r="B416" s="725"/>
      <c r="P416" s="659"/>
    </row>
    <row r="417" spans="1:16">
      <c r="A417" s="660"/>
      <c r="B417" s="725"/>
      <c r="P417" s="659"/>
    </row>
    <row r="418" spans="1:16">
      <c r="A418" s="660"/>
      <c r="B418" s="725"/>
      <c r="P418" s="659"/>
    </row>
    <row r="419" spans="1:16">
      <c r="A419" s="660"/>
      <c r="B419" s="725"/>
      <c r="P419" s="659"/>
    </row>
    <row r="420" spans="1:16">
      <c r="A420" s="660"/>
      <c r="B420" s="725"/>
      <c r="P420" s="659"/>
    </row>
    <row r="421" spans="1:16">
      <c r="A421" s="660"/>
      <c r="B421" s="725"/>
      <c r="P421" s="659"/>
    </row>
    <row r="422" spans="1:16">
      <c r="A422" s="660"/>
      <c r="B422" s="725"/>
      <c r="P422" s="659"/>
    </row>
    <row r="423" spans="1:16">
      <c r="A423" s="660"/>
      <c r="B423" s="725"/>
      <c r="P423" s="659"/>
    </row>
    <row r="424" spans="1:16">
      <c r="A424" s="660"/>
      <c r="B424" s="725"/>
      <c r="P424" s="659"/>
    </row>
    <row r="425" spans="1:16">
      <c r="A425" s="660"/>
      <c r="B425" s="725"/>
      <c r="P425" s="659"/>
    </row>
    <row r="426" spans="1:16">
      <c r="A426" s="660"/>
      <c r="B426" s="725"/>
      <c r="P426" s="659"/>
    </row>
    <row r="427" spans="1:16">
      <c r="A427" s="660"/>
      <c r="B427" s="725"/>
      <c r="P427" s="659"/>
    </row>
    <row r="428" spans="1:16">
      <c r="A428" s="660"/>
      <c r="B428" s="725"/>
      <c r="P428" s="659"/>
    </row>
    <row r="429" spans="1:16">
      <c r="A429" s="660"/>
      <c r="B429" s="725"/>
      <c r="P429" s="659"/>
    </row>
    <row r="430" spans="1:16">
      <c r="A430" s="660"/>
      <c r="B430" s="725"/>
      <c r="P430" s="659"/>
    </row>
    <row r="431" spans="1:16">
      <c r="A431" s="660"/>
      <c r="B431" s="725"/>
      <c r="P431" s="659"/>
    </row>
    <row r="432" spans="1:16">
      <c r="A432" s="660"/>
      <c r="B432" s="725"/>
      <c r="P432" s="659"/>
    </row>
    <row r="433" spans="1:16">
      <c r="A433" s="660"/>
      <c r="B433" s="725"/>
      <c r="P433" s="659"/>
    </row>
    <row r="434" spans="1:16">
      <c r="A434" s="660"/>
      <c r="B434" s="725"/>
      <c r="P434" s="659"/>
    </row>
    <row r="435" spans="1:16">
      <c r="A435" s="660"/>
      <c r="B435" s="725"/>
      <c r="P435" s="659"/>
    </row>
    <row r="436" spans="1:16">
      <c r="A436" s="660"/>
      <c r="B436" s="725"/>
      <c r="P436" s="659"/>
    </row>
    <row r="437" spans="1:16">
      <c r="A437" s="660"/>
      <c r="B437" s="725"/>
      <c r="P437" s="659"/>
    </row>
    <row r="438" spans="1:16">
      <c r="A438" s="660"/>
      <c r="B438" s="725"/>
      <c r="P438" s="659"/>
    </row>
    <row r="439" spans="1:16">
      <c r="A439" s="660"/>
      <c r="B439" s="725"/>
      <c r="P439" s="659"/>
    </row>
    <row r="440" spans="1:16">
      <c r="A440" s="660"/>
      <c r="B440" s="725"/>
      <c r="P440" s="659"/>
    </row>
    <row r="441" spans="1:16">
      <c r="A441" s="660"/>
      <c r="B441" s="725"/>
      <c r="P441" s="659"/>
    </row>
    <row r="442" spans="1:16">
      <c r="A442" s="660"/>
      <c r="B442" s="725"/>
      <c r="P442" s="659"/>
    </row>
    <row r="443" spans="1:16">
      <c r="A443" s="660"/>
      <c r="B443" s="725"/>
      <c r="P443" s="659"/>
    </row>
    <row r="444" spans="1:16">
      <c r="A444" s="660"/>
      <c r="B444" s="725"/>
      <c r="P444" s="659"/>
    </row>
    <row r="445" spans="1:16">
      <c r="A445" s="660"/>
      <c r="B445" s="725"/>
      <c r="P445" s="659"/>
    </row>
    <row r="446" spans="1:16">
      <c r="A446" s="660"/>
      <c r="B446" s="725"/>
      <c r="P446" s="659"/>
    </row>
    <row r="447" spans="1:16">
      <c r="A447" s="660"/>
      <c r="B447" s="725"/>
      <c r="P447" s="659"/>
    </row>
    <row r="448" spans="1:16">
      <c r="A448" s="660"/>
      <c r="B448" s="725"/>
      <c r="P448" s="659"/>
    </row>
    <row r="449" spans="1:16">
      <c r="A449" s="660"/>
      <c r="B449" s="725"/>
      <c r="P449" s="659"/>
    </row>
    <row r="450" spans="1:16">
      <c r="A450" s="660"/>
      <c r="B450" s="725"/>
      <c r="P450" s="659"/>
    </row>
    <row r="451" spans="1:16">
      <c r="A451" s="660"/>
      <c r="B451" s="725"/>
      <c r="P451" s="659"/>
    </row>
    <row r="452" spans="1:16">
      <c r="A452" s="660"/>
      <c r="B452" s="725"/>
      <c r="P452" s="659"/>
    </row>
    <row r="453" spans="1:16">
      <c r="A453" s="660"/>
      <c r="B453" s="725"/>
      <c r="P453" s="659"/>
    </row>
    <row r="454" spans="1:16">
      <c r="A454" s="660"/>
      <c r="B454" s="725"/>
      <c r="P454" s="659"/>
    </row>
    <row r="455" spans="1:16">
      <c r="A455" s="660"/>
      <c r="B455" s="725"/>
      <c r="P455" s="659"/>
    </row>
    <row r="456" spans="1:16">
      <c r="A456" s="660"/>
      <c r="B456" s="725"/>
      <c r="P456" s="659"/>
    </row>
    <row r="457" spans="1:16">
      <c r="A457" s="660"/>
      <c r="B457" s="725"/>
      <c r="P457" s="659"/>
    </row>
    <row r="458" spans="1:16">
      <c r="A458" s="660"/>
      <c r="B458" s="725"/>
      <c r="P458" s="659"/>
    </row>
    <row r="459" spans="1:16">
      <c r="A459" s="660"/>
      <c r="B459" s="725"/>
    </row>
    <row r="460" spans="1:16">
      <c r="A460" s="660"/>
      <c r="B460" s="725"/>
    </row>
    <row r="461" spans="1:16">
      <c r="A461" s="660"/>
      <c r="B461" s="725"/>
    </row>
    <row r="462" spans="1:16">
      <c r="A462" s="660"/>
      <c r="B462" s="725"/>
    </row>
    <row r="463" spans="1:16">
      <c r="A463" s="660"/>
      <c r="B463" s="725"/>
    </row>
    <row r="464" spans="1:16">
      <c r="A464" s="660"/>
      <c r="B464" s="725"/>
    </row>
    <row r="465" spans="1:2">
      <c r="A465" s="660"/>
      <c r="B465" s="725"/>
    </row>
    <row r="466" spans="1:2">
      <c r="A466" s="660"/>
      <c r="B466" s="725"/>
    </row>
    <row r="467" spans="1:2">
      <c r="A467" s="660"/>
      <c r="B467" s="725"/>
    </row>
    <row r="468" spans="1:2">
      <c r="A468" s="660"/>
      <c r="B468" s="725"/>
    </row>
    <row r="469" spans="1:2">
      <c r="A469" s="660"/>
      <c r="B469" s="725"/>
    </row>
    <row r="470" spans="1:2">
      <c r="A470" s="660"/>
      <c r="B470" s="725"/>
    </row>
    <row r="471" spans="1:2">
      <c r="A471" s="660"/>
      <c r="B471" s="725"/>
    </row>
    <row r="472" spans="1:2">
      <c r="A472" s="660"/>
      <c r="B472" s="725"/>
    </row>
    <row r="473" spans="1:2">
      <c r="A473" s="660"/>
      <c r="B473" s="725"/>
    </row>
    <row r="474" spans="1:2">
      <c r="A474" s="660"/>
      <c r="B474" s="725"/>
    </row>
    <row r="475" spans="1:2">
      <c r="A475" s="660"/>
      <c r="B475" s="725"/>
    </row>
    <row r="476" spans="1:2">
      <c r="A476" s="660"/>
      <c r="B476" s="725"/>
    </row>
    <row r="477" spans="1:2">
      <c r="A477" s="660"/>
      <c r="B477" s="725"/>
    </row>
    <row r="478" spans="1:2">
      <c r="A478" s="660"/>
      <c r="B478" s="725"/>
    </row>
    <row r="479" spans="1:2">
      <c r="A479" s="660"/>
      <c r="B479" s="725"/>
    </row>
    <row r="480" spans="1:2">
      <c r="A480" s="660"/>
      <c r="B480" s="725"/>
    </row>
    <row r="481" spans="1:2">
      <c r="A481" s="660"/>
      <c r="B481" s="725"/>
    </row>
    <row r="482" spans="1:2">
      <c r="A482" s="660"/>
      <c r="B482" s="725"/>
    </row>
    <row r="483" spans="1:2">
      <c r="A483" s="660"/>
      <c r="B483" s="725"/>
    </row>
    <row r="484" spans="1:2">
      <c r="A484" s="660"/>
      <c r="B484" s="725"/>
    </row>
    <row r="485" spans="1:2">
      <c r="A485" s="660"/>
      <c r="B485" s="725"/>
    </row>
    <row r="486" spans="1:2">
      <c r="A486" s="660"/>
      <c r="B486" s="725"/>
    </row>
    <row r="487" spans="1:2">
      <c r="A487" s="660"/>
      <c r="B487" s="725"/>
    </row>
    <row r="488" spans="1:2">
      <c r="A488" s="660"/>
      <c r="B488" s="725"/>
    </row>
    <row r="489" spans="1:2">
      <c r="A489" s="660"/>
      <c r="B489" s="725"/>
    </row>
    <row r="490" spans="1:2">
      <c r="A490" s="660"/>
      <c r="B490" s="725"/>
    </row>
    <row r="491" spans="1:2">
      <c r="A491" s="660"/>
      <c r="B491" s="725"/>
    </row>
    <row r="492" spans="1:2">
      <c r="A492" s="660"/>
      <c r="B492" s="725"/>
    </row>
    <row r="493" spans="1:2">
      <c r="A493" s="660"/>
      <c r="B493" s="725"/>
    </row>
    <row r="494" spans="1:2">
      <c r="A494" s="660"/>
      <c r="B494" s="725"/>
    </row>
    <row r="495" spans="1:2">
      <c r="A495" s="660"/>
      <c r="B495" s="725"/>
    </row>
    <row r="496" spans="1:2">
      <c r="A496" s="660"/>
      <c r="B496" s="725"/>
    </row>
    <row r="497" spans="1:2">
      <c r="A497" s="660"/>
      <c r="B497" s="725"/>
    </row>
    <row r="498" spans="1:2">
      <c r="A498" s="660"/>
      <c r="B498" s="725"/>
    </row>
    <row r="499" spans="1:2">
      <c r="A499" s="660"/>
      <c r="B499" s="725"/>
    </row>
    <row r="500" spans="1:2">
      <c r="A500" s="660"/>
      <c r="B500" s="725"/>
    </row>
    <row r="501" spans="1:2">
      <c r="A501" s="660"/>
      <c r="B501" s="725"/>
    </row>
    <row r="502" spans="1:2">
      <c r="A502" s="660"/>
      <c r="B502" s="725"/>
    </row>
    <row r="503" spans="1:2">
      <c r="A503" s="660"/>
      <c r="B503" s="725"/>
    </row>
    <row r="504" spans="1:2">
      <c r="A504" s="660"/>
      <c r="B504" s="725"/>
    </row>
    <row r="505" spans="1:2">
      <c r="A505" s="660"/>
      <c r="B505" s="725"/>
    </row>
    <row r="506" spans="1:2">
      <c r="A506" s="660"/>
      <c r="B506" s="725"/>
    </row>
    <row r="507" spans="1:2">
      <c r="A507" s="660"/>
      <c r="B507" s="725"/>
    </row>
    <row r="508" spans="1:2">
      <c r="A508" s="660"/>
      <c r="B508" s="725"/>
    </row>
    <row r="509" spans="1:2">
      <c r="A509" s="660"/>
      <c r="B509" s="725"/>
    </row>
    <row r="510" spans="1:2">
      <c r="A510" s="660"/>
      <c r="B510" s="725"/>
    </row>
    <row r="511" spans="1:2">
      <c r="A511" s="660"/>
      <c r="B511" s="725"/>
    </row>
    <row r="512" spans="1:2">
      <c r="A512" s="660"/>
      <c r="B512" s="725"/>
    </row>
    <row r="513" spans="1:2">
      <c r="A513" s="660"/>
      <c r="B513" s="725"/>
    </row>
    <row r="514" spans="1:2">
      <c r="A514" s="660"/>
      <c r="B514" s="725"/>
    </row>
    <row r="515" spans="1:2">
      <c r="A515" s="660"/>
      <c r="B515" s="725"/>
    </row>
    <row r="516" spans="1:2">
      <c r="A516" s="660"/>
      <c r="B516" s="725"/>
    </row>
    <row r="517" spans="1:2">
      <c r="A517" s="660"/>
      <c r="B517" s="725"/>
    </row>
    <row r="518" spans="1:2">
      <c r="A518" s="660"/>
      <c r="B518" s="725"/>
    </row>
    <row r="519" spans="1:2">
      <c r="A519" s="660"/>
      <c r="B519" s="725"/>
    </row>
    <row r="520" spans="1:2">
      <c r="A520" s="660"/>
      <c r="B520" s="725"/>
    </row>
    <row r="521" spans="1:2">
      <c r="A521" s="660"/>
      <c r="B521" s="725"/>
    </row>
    <row r="522" spans="1:2">
      <c r="A522" s="660"/>
      <c r="B522" s="725"/>
    </row>
    <row r="523" spans="1:2">
      <c r="A523" s="660"/>
      <c r="B523" s="725"/>
    </row>
    <row r="524" spans="1:2">
      <c r="A524" s="660"/>
      <c r="B524" s="725"/>
    </row>
    <row r="525" spans="1:2">
      <c r="A525" s="660"/>
      <c r="B525" s="725"/>
    </row>
    <row r="526" spans="1:2">
      <c r="A526" s="660"/>
      <c r="B526" s="725"/>
    </row>
    <row r="527" spans="1:2">
      <c r="A527" s="660"/>
      <c r="B527" s="725"/>
    </row>
    <row r="528" spans="1:2">
      <c r="A528" s="660"/>
      <c r="B528" s="725"/>
    </row>
    <row r="529" spans="1:2">
      <c r="A529" s="660"/>
      <c r="B529" s="725"/>
    </row>
    <row r="530" spans="1:2">
      <c r="A530" s="660"/>
      <c r="B530" s="725"/>
    </row>
    <row r="531" spans="1:2">
      <c r="A531" s="660"/>
      <c r="B531" s="725"/>
    </row>
    <row r="532" spans="1:2">
      <c r="A532" s="660"/>
      <c r="B532" s="725"/>
    </row>
    <row r="533" spans="1:2">
      <c r="A533" s="660"/>
      <c r="B533" s="725"/>
    </row>
    <row r="534" spans="1:2">
      <c r="A534" s="660"/>
      <c r="B534" s="725"/>
    </row>
    <row r="535" spans="1:2">
      <c r="A535" s="660"/>
      <c r="B535" s="725"/>
    </row>
    <row r="536" spans="1:2">
      <c r="A536" s="660"/>
      <c r="B536" s="725"/>
    </row>
    <row r="537" spans="1:2">
      <c r="A537" s="660"/>
      <c r="B537" s="725"/>
    </row>
    <row r="538" spans="1:2">
      <c r="A538" s="660"/>
      <c r="B538" s="725"/>
    </row>
    <row r="539" spans="1:2">
      <c r="A539" s="660"/>
      <c r="B539" s="725"/>
    </row>
    <row r="540" spans="1:2">
      <c r="A540" s="660"/>
      <c r="B540" s="725"/>
    </row>
    <row r="541" spans="1:2">
      <c r="A541" s="660"/>
      <c r="B541" s="725"/>
    </row>
    <row r="542" spans="1:2">
      <c r="A542" s="660"/>
      <c r="B542" s="725"/>
    </row>
    <row r="543" spans="1:2">
      <c r="A543" s="660"/>
      <c r="B543" s="725"/>
    </row>
    <row r="544" spans="1:2">
      <c r="A544" s="660"/>
      <c r="B544" s="725"/>
    </row>
    <row r="545" spans="1:2">
      <c r="A545" s="660"/>
      <c r="B545" s="725"/>
    </row>
    <row r="546" spans="1:2">
      <c r="A546" s="660"/>
      <c r="B546" s="725"/>
    </row>
    <row r="547" spans="1:2">
      <c r="A547" s="660"/>
      <c r="B547" s="725"/>
    </row>
    <row r="548" spans="1:2">
      <c r="A548" s="660"/>
      <c r="B548" s="725"/>
    </row>
    <row r="549" spans="1:2">
      <c r="A549" s="660"/>
      <c r="B549" s="725"/>
    </row>
    <row r="550" spans="1:2">
      <c r="A550" s="660"/>
      <c r="B550" s="725"/>
    </row>
    <row r="551" spans="1:2">
      <c r="A551" s="660"/>
      <c r="B551" s="725"/>
    </row>
    <row r="552" spans="1:2">
      <c r="A552" s="660"/>
      <c r="B552" s="725"/>
    </row>
    <row r="553" spans="1:2">
      <c r="A553" s="660"/>
      <c r="B553" s="725"/>
    </row>
    <row r="554" spans="1:2">
      <c r="A554" s="660"/>
      <c r="B554" s="725"/>
    </row>
    <row r="555" spans="1:2">
      <c r="A555" s="660"/>
      <c r="B555" s="725"/>
    </row>
    <row r="556" spans="1:2">
      <c r="A556" s="660"/>
      <c r="B556" s="725"/>
    </row>
    <row r="557" spans="1:2">
      <c r="A557" s="660"/>
      <c r="B557" s="725"/>
    </row>
    <row r="558" spans="1:2">
      <c r="A558" s="660"/>
      <c r="B558" s="725"/>
    </row>
    <row r="559" spans="1:2">
      <c r="A559" s="660"/>
      <c r="B559" s="725"/>
    </row>
    <row r="560" spans="1:2">
      <c r="A560" s="660"/>
      <c r="B560" s="725"/>
    </row>
    <row r="561" spans="1:2">
      <c r="A561" s="660"/>
      <c r="B561" s="725"/>
    </row>
    <row r="562" spans="1:2">
      <c r="A562" s="660"/>
      <c r="B562" s="725"/>
    </row>
    <row r="563" spans="1:2">
      <c r="A563" s="660"/>
      <c r="B563" s="725"/>
    </row>
    <row r="564" spans="1:2">
      <c r="A564" s="660"/>
      <c r="B564" s="725"/>
    </row>
    <row r="565" spans="1:2">
      <c r="A565" s="660"/>
      <c r="B565" s="725"/>
    </row>
    <row r="566" spans="1:2">
      <c r="A566" s="660"/>
      <c r="B566" s="725"/>
    </row>
    <row r="567" spans="1:2">
      <c r="A567" s="660"/>
      <c r="B567" s="725"/>
    </row>
    <row r="568" spans="1:2">
      <c r="A568" s="660"/>
      <c r="B568" s="725"/>
    </row>
    <row r="569" spans="1:2">
      <c r="A569" s="660"/>
      <c r="B569" s="725"/>
    </row>
    <row r="570" spans="1:2">
      <c r="A570" s="660"/>
      <c r="B570" s="725"/>
    </row>
    <row r="571" spans="1:2">
      <c r="A571" s="660"/>
      <c r="B571" s="725"/>
    </row>
    <row r="572" spans="1:2">
      <c r="A572" s="660"/>
      <c r="B572" s="725"/>
    </row>
    <row r="573" spans="1:2">
      <c r="A573" s="660"/>
      <c r="B573" s="725"/>
    </row>
    <row r="574" spans="1:2">
      <c r="A574" s="660"/>
      <c r="B574" s="725"/>
    </row>
    <row r="575" spans="1:2">
      <c r="A575" s="660"/>
      <c r="B575" s="725"/>
    </row>
    <row r="576" spans="1:2">
      <c r="A576" s="660"/>
      <c r="B576" s="725"/>
    </row>
    <row r="577" spans="1:2">
      <c r="A577" s="660"/>
      <c r="B577" s="725"/>
    </row>
    <row r="578" spans="1:2">
      <c r="A578" s="660"/>
      <c r="B578" s="725"/>
    </row>
    <row r="579" spans="1:2">
      <c r="A579" s="660"/>
      <c r="B579" s="725"/>
    </row>
    <row r="580" spans="1:2">
      <c r="A580" s="660"/>
      <c r="B580" s="725"/>
    </row>
    <row r="581" spans="1:2">
      <c r="A581" s="660"/>
      <c r="B581" s="725"/>
    </row>
    <row r="582" spans="1:2">
      <c r="A582" s="660"/>
      <c r="B582" s="725"/>
    </row>
    <row r="583" spans="1:2">
      <c r="A583" s="660"/>
      <c r="B583" s="725"/>
    </row>
    <row r="584" spans="1:2">
      <c r="A584" s="660"/>
      <c r="B584" s="725"/>
    </row>
    <row r="585" spans="1:2">
      <c r="A585" s="660"/>
      <c r="B585" s="725"/>
    </row>
    <row r="586" spans="1:2">
      <c r="A586" s="660"/>
      <c r="B586" s="725"/>
    </row>
    <row r="587" spans="1:2">
      <c r="A587" s="660"/>
      <c r="B587" s="725"/>
    </row>
    <row r="588" spans="1:2">
      <c r="A588" s="660"/>
      <c r="B588" s="725"/>
    </row>
    <row r="589" spans="1:2">
      <c r="A589" s="660"/>
      <c r="B589" s="725"/>
    </row>
    <row r="590" spans="1:2">
      <c r="A590" s="660"/>
      <c r="B590" s="725"/>
    </row>
    <row r="591" spans="1:2">
      <c r="A591" s="660"/>
      <c r="B591" s="725"/>
    </row>
    <row r="592" spans="1:2">
      <c r="A592" s="660"/>
      <c r="B592" s="725"/>
    </row>
    <row r="593" spans="1:2">
      <c r="A593" s="660"/>
      <c r="B593" s="725"/>
    </row>
    <row r="594" spans="1:2">
      <c r="A594" s="660"/>
      <c r="B594" s="725"/>
    </row>
    <row r="595" spans="1:2">
      <c r="A595" s="660"/>
      <c r="B595" s="725"/>
    </row>
    <row r="596" spans="1:2">
      <c r="A596" s="660"/>
      <c r="B596" s="725"/>
    </row>
    <row r="597" spans="1:2">
      <c r="A597" s="660"/>
      <c r="B597" s="725"/>
    </row>
    <row r="598" spans="1:2">
      <c r="A598" s="660"/>
      <c r="B598" s="725"/>
    </row>
    <row r="599" spans="1:2">
      <c r="A599" s="660"/>
      <c r="B599" s="725"/>
    </row>
    <row r="600" spans="1:2">
      <c r="A600" s="660"/>
      <c r="B600" s="725"/>
    </row>
    <row r="601" spans="1:2">
      <c r="A601" s="660"/>
      <c r="B601" s="725"/>
    </row>
    <row r="602" spans="1:2">
      <c r="A602" s="660"/>
      <c r="B602" s="725"/>
    </row>
    <row r="603" spans="1:2">
      <c r="A603" s="660"/>
      <c r="B603" s="725"/>
    </row>
    <row r="604" spans="1:2">
      <c r="A604" s="660"/>
      <c r="B604" s="725"/>
    </row>
    <row r="605" spans="1:2">
      <c r="A605" s="660"/>
      <c r="B605" s="725"/>
    </row>
    <row r="606" spans="1:2">
      <c r="A606" s="660"/>
      <c r="B606" s="725"/>
    </row>
    <row r="607" spans="1:2">
      <c r="A607" s="660"/>
      <c r="B607" s="725"/>
    </row>
    <row r="608" spans="1:2">
      <c r="A608" s="660"/>
      <c r="B608" s="725"/>
    </row>
    <row r="609" spans="1:2">
      <c r="A609" s="660"/>
      <c r="B609" s="725"/>
    </row>
    <row r="610" spans="1:2">
      <c r="A610" s="660"/>
      <c r="B610" s="725"/>
    </row>
    <row r="611" spans="1:2">
      <c r="A611" s="660"/>
      <c r="B611" s="725"/>
    </row>
    <row r="612" spans="1:2">
      <c r="A612" s="660"/>
      <c r="B612" s="725"/>
    </row>
    <row r="613" spans="1:2">
      <c r="A613" s="660"/>
      <c r="B613" s="725"/>
    </row>
    <row r="614" spans="1:2">
      <c r="A614" s="660"/>
      <c r="B614" s="725"/>
    </row>
    <row r="615" spans="1:2">
      <c r="A615" s="660"/>
      <c r="B615" s="725"/>
    </row>
    <row r="616" spans="1:2">
      <c r="A616" s="660"/>
      <c r="B616" s="725"/>
    </row>
    <row r="617" spans="1:2">
      <c r="A617" s="660"/>
      <c r="B617" s="725"/>
    </row>
    <row r="618" spans="1:2">
      <c r="A618" s="660"/>
      <c r="B618" s="725"/>
    </row>
    <row r="619" spans="1:2">
      <c r="A619" s="660"/>
      <c r="B619" s="725"/>
    </row>
    <row r="620" spans="1:2">
      <c r="A620" s="660"/>
      <c r="B620" s="725"/>
    </row>
    <row r="621" spans="1:2">
      <c r="A621" s="660"/>
      <c r="B621" s="725"/>
    </row>
    <row r="622" spans="1:2">
      <c r="A622" s="660"/>
      <c r="B622" s="725"/>
    </row>
    <row r="623" spans="1:2">
      <c r="A623" s="660"/>
      <c r="B623" s="725"/>
    </row>
    <row r="624" spans="1:2">
      <c r="A624" s="660"/>
      <c r="B624" s="725"/>
    </row>
    <row r="625" spans="1:2">
      <c r="A625" s="660"/>
      <c r="B625" s="725"/>
    </row>
    <row r="626" spans="1:2">
      <c r="A626" s="660"/>
      <c r="B626" s="725"/>
    </row>
    <row r="627" spans="1:2">
      <c r="A627" s="660"/>
      <c r="B627" s="725"/>
    </row>
    <row r="628" spans="1:2">
      <c r="A628" s="660"/>
      <c r="B628" s="725"/>
    </row>
    <row r="629" spans="1:2">
      <c r="A629" s="660"/>
      <c r="B629" s="725"/>
    </row>
    <row r="630" spans="1:2">
      <c r="A630" s="660"/>
      <c r="B630" s="725"/>
    </row>
    <row r="631" spans="1:2">
      <c r="A631" s="660"/>
      <c r="B631" s="725"/>
    </row>
    <row r="632" spans="1:2">
      <c r="A632" s="660"/>
      <c r="B632" s="725"/>
    </row>
    <row r="633" spans="1:2">
      <c r="A633" s="660"/>
      <c r="B633" s="725"/>
    </row>
    <row r="634" spans="1:2">
      <c r="A634" s="660"/>
      <c r="B634" s="725"/>
    </row>
    <row r="635" spans="1:2">
      <c r="A635" s="660"/>
      <c r="B635" s="725"/>
    </row>
    <row r="636" spans="1:2">
      <c r="A636" s="660"/>
      <c r="B636" s="725"/>
    </row>
    <row r="637" spans="1:2">
      <c r="A637" s="660"/>
      <c r="B637" s="725"/>
    </row>
    <row r="638" spans="1:2">
      <c r="A638" s="660"/>
      <c r="B638" s="725"/>
    </row>
    <row r="639" spans="1:2">
      <c r="A639" s="660"/>
      <c r="B639" s="725"/>
    </row>
    <row r="640" spans="1:2">
      <c r="A640" s="660"/>
      <c r="B640" s="725"/>
    </row>
    <row r="641" spans="1:2">
      <c r="A641" s="660"/>
      <c r="B641" s="725"/>
    </row>
    <row r="642" spans="1:2">
      <c r="A642" s="660"/>
      <c r="B642" s="725"/>
    </row>
    <row r="643" spans="1:2">
      <c r="A643" s="660"/>
      <c r="B643" s="725"/>
    </row>
    <row r="644" spans="1:2">
      <c r="A644" s="660"/>
      <c r="B644" s="725"/>
    </row>
    <row r="645" spans="1:2">
      <c r="A645" s="660"/>
      <c r="B645" s="725"/>
    </row>
    <row r="646" spans="1:2">
      <c r="A646" s="660"/>
      <c r="B646" s="725"/>
    </row>
    <row r="647" spans="1:2">
      <c r="A647" s="660"/>
      <c r="B647" s="725"/>
    </row>
    <row r="648" spans="1:2">
      <c r="A648" s="660"/>
      <c r="B648" s="725"/>
    </row>
    <row r="649" spans="1:2">
      <c r="A649" s="660"/>
      <c r="B649" s="725"/>
    </row>
    <row r="650" spans="1:2">
      <c r="A650" s="660"/>
      <c r="B650" s="725"/>
    </row>
    <row r="651" spans="1:2">
      <c r="A651" s="660"/>
      <c r="B651" s="725"/>
    </row>
    <row r="652" spans="1:2">
      <c r="A652" s="660"/>
      <c r="B652" s="725"/>
    </row>
    <row r="653" spans="1:2">
      <c r="A653" s="660"/>
      <c r="B653" s="725"/>
    </row>
    <row r="654" spans="1:2">
      <c r="A654" s="660"/>
      <c r="B654" s="725"/>
    </row>
    <row r="655" spans="1:2">
      <c r="A655" s="660"/>
      <c r="B655" s="725"/>
    </row>
    <row r="656" spans="1:2">
      <c r="A656" s="660"/>
      <c r="B656" s="725"/>
    </row>
    <row r="657" spans="1:2">
      <c r="A657" s="660"/>
      <c r="B657" s="725"/>
    </row>
    <row r="658" spans="1:2">
      <c r="A658" s="660"/>
      <c r="B658" s="725"/>
    </row>
    <row r="659" spans="1:2">
      <c r="A659" s="660"/>
      <c r="B659" s="725"/>
    </row>
    <row r="660" spans="1:2">
      <c r="A660" s="660"/>
      <c r="B660" s="725"/>
    </row>
    <row r="661" spans="1:2">
      <c r="A661" s="660"/>
      <c r="B661" s="725"/>
    </row>
    <row r="662" spans="1:2">
      <c r="A662" s="660"/>
      <c r="B662" s="725"/>
    </row>
    <row r="663" spans="1:2">
      <c r="A663" s="660"/>
      <c r="B663" s="725"/>
    </row>
    <row r="664" spans="1:2">
      <c r="A664" s="660"/>
      <c r="B664" s="725"/>
    </row>
    <row r="665" spans="1:2">
      <c r="A665" s="660"/>
      <c r="B665" s="725"/>
    </row>
    <row r="666" spans="1:2">
      <c r="A666" s="660"/>
      <c r="B666" s="725"/>
    </row>
    <row r="667" spans="1:2">
      <c r="A667" s="660"/>
      <c r="B667" s="725"/>
    </row>
    <row r="668" spans="1:2">
      <c r="A668" s="660"/>
      <c r="B668" s="725"/>
    </row>
    <row r="669" spans="1:2">
      <c r="A669" s="660"/>
      <c r="B669" s="725"/>
    </row>
    <row r="670" spans="1:2">
      <c r="A670" s="660"/>
      <c r="B670" s="725"/>
    </row>
    <row r="671" spans="1:2">
      <c r="A671" s="660"/>
      <c r="B671" s="725"/>
    </row>
    <row r="672" spans="1:2">
      <c r="A672" s="660"/>
      <c r="B672" s="725"/>
    </row>
    <row r="673" spans="1:2">
      <c r="A673" s="660"/>
      <c r="B673" s="725"/>
    </row>
    <row r="674" spans="1:2">
      <c r="A674" s="660"/>
      <c r="B674" s="725"/>
    </row>
    <row r="675" spans="1:2">
      <c r="A675" s="660"/>
      <c r="B675" s="725"/>
    </row>
    <row r="676" spans="1:2">
      <c r="A676" s="660"/>
      <c r="B676" s="725"/>
    </row>
    <row r="677" spans="1:2">
      <c r="A677" s="660"/>
      <c r="B677" s="725"/>
    </row>
    <row r="678" spans="1:2">
      <c r="A678" s="660"/>
      <c r="B678" s="725"/>
    </row>
    <row r="679" spans="1:2">
      <c r="A679" s="660"/>
      <c r="B679" s="725"/>
    </row>
    <row r="680" spans="1:2">
      <c r="A680" s="660"/>
      <c r="B680" s="725"/>
    </row>
    <row r="681" spans="1:2">
      <c r="A681" s="660"/>
      <c r="B681" s="725"/>
    </row>
    <row r="682" spans="1:2">
      <c r="A682" s="660"/>
      <c r="B682" s="725"/>
    </row>
    <row r="683" spans="1:2">
      <c r="A683" s="660"/>
      <c r="B683" s="725"/>
    </row>
    <row r="684" spans="1:2">
      <c r="A684" s="660"/>
      <c r="B684" s="725"/>
    </row>
    <row r="685" spans="1:2">
      <c r="A685" s="660"/>
      <c r="B685" s="725"/>
    </row>
    <row r="686" spans="1:2">
      <c r="A686" s="660"/>
      <c r="B686" s="725"/>
    </row>
    <row r="687" spans="1:2">
      <c r="A687" s="660"/>
      <c r="B687" s="725"/>
    </row>
    <row r="688" spans="1:2">
      <c r="A688" s="660"/>
      <c r="B688" s="725"/>
    </row>
    <row r="689" spans="1:2">
      <c r="A689" s="660"/>
      <c r="B689" s="725"/>
    </row>
    <row r="690" spans="1:2">
      <c r="A690" s="660"/>
      <c r="B690" s="725"/>
    </row>
    <row r="691" spans="1:2">
      <c r="A691" s="660"/>
      <c r="B691" s="725"/>
    </row>
    <row r="692" spans="1:2">
      <c r="A692" s="660"/>
      <c r="B692" s="725"/>
    </row>
    <row r="693" spans="1:2">
      <c r="A693" s="660"/>
      <c r="B693" s="725"/>
    </row>
    <row r="694" spans="1:2">
      <c r="A694" s="660"/>
      <c r="B694" s="725"/>
    </row>
    <row r="695" spans="1:2">
      <c r="A695" s="660"/>
      <c r="B695" s="725"/>
    </row>
    <row r="696" spans="1:2">
      <c r="A696" s="660"/>
      <c r="B696" s="725"/>
    </row>
    <row r="697" spans="1:2">
      <c r="A697" s="660"/>
      <c r="B697" s="725"/>
    </row>
    <row r="698" spans="1:2">
      <c r="A698" s="660"/>
      <c r="B698" s="725"/>
    </row>
    <row r="699" spans="1:2">
      <c r="A699" s="660"/>
      <c r="B699" s="725"/>
    </row>
    <row r="700" spans="1:2">
      <c r="A700" s="660"/>
      <c r="B700" s="725"/>
    </row>
    <row r="701" spans="1:2">
      <c r="A701" s="660"/>
      <c r="B701" s="725"/>
    </row>
    <row r="702" spans="1:2">
      <c r="A702" s="660"/>
      <c r="B702" s="725"/>
    </row>
    <row r="703" spans="1:2">
      <c r="A703" s="660"/>
      <c r="B703" s="725"/>
    </row>
    <row r="704" spans="1:2">
      <c r="A704" s="660"/>
      <c r="B704" s="725"/>
    </row>
    <row r="705" spans="1:2">
      <c r="A705" s="660"/>
      <c r="B705" s="725"/>
    </row>
    <row r="706" spans="1:2">
      <c r="A706" s="660"/>
      <c r="B706" s="725"/>
    </row>
    <row r="707" spans="1:2">
      <c r="A707" s="660"/>
      <c r="B707" s="725"/>
    </row>
    <row r="708" spans="1:2">
      <c r="A708" s="660"/>
      <c r="B708" s="725"/>
    </row>
    <row r="709" spans="1:2">
      <c r="A709" s="660"/>
      <c r="B709" s="725"/>
    </row>
    <row r="710" spans="1:2">
      <c r="A710" s="660"/>
      <c r="B710" s="725"/>
    </row>
    <row r="711" spans="1:2">
      <c r="A711" s="660"/>
      <c r="B711" s="725"/>
    </row>
    <row r="712" spans="1:2">
      <c r="A712" s="660"/>
      <c r="B712" s="725"/>
    </row>
    <row r="713" spans="1:2">
      <c r="A713" s="660"/>
      <c r="B713" s="725"/>
    </row>
    <row r="714" spans="1:2">
      <c r="A714" s="660"/>
      <c r="B714" s="725"/>
    </row>
    <row r="715" spans="1:2">
      <c r="A715" s="660"/>
      <c r="B715" s="725"/>
    </row>
    <row r="716" spans="1:2">
      <c r="A716" s="660"/>
      <c r="B716" s="725"/>
    </row>
    <row r="717" spans="1:2">
      <c r="A717" s="660"/>
      <c r="B717" s="725"/>
    </row>
    <row r="718" spans="1:2">
      <c r="A718" s="660"/>
      <c r="B718" s="725"/>
    </row>
    <row r="719" spans="1:2">
      <c r="A719" s="660"/>
      <c r="B719" s="725"/>
    </row>
    <row r="720" spans="1:2">
      <c r="A720" s="660"/>
      <c r="B720" s="725"/>
    </row>
    <row r="721" spans="1:2">
      <c r="A721" s="660"/>
      <c r="B721" s="725"/>
    </row>
    <row r="722" spans="1:2">
      <c r="A722" s="660"/>
      <c r="B722" s="725"/>
    </row>
    <row r="723" spans="1:2">
      <c r="A723" s="660"/>
      <c r="B723" s="725"/>
    </row>
    <row r="724" spans="1:2">
      <c r="A724" s="660"/>
      <c r="B724" s="725"/>
    </row>
    <row r="725" spans="1:2">
      <c r="A725" s="660"/>
      <c r="B725" s="725"/>
    </row>
    <row r="726" spans="1:2">
      <c r="A726" s="660"/>
      <c r="B726" s="725"/>
    </row>
    <row r="727" spans="1:2">
      <c r="A727" s="660"/>
      <c r="B727" s="725"/>
    </row>
    <row r="728" spans="1:2">
      <c r="A728" s="660"/>
      <c r="B728" s="725"/>
    </row>
    <row r="729" spans="1:2">
      <c r="A729" s="660"/>
      <c r="B729" s="725"/>
    </row>
    <row r="730" spans="1:2">
      <c r="A730" s="660"/>
      <c r="B730" s="725"/>
    </row>
    <row r="731" spans="1:2">
      <c r="A731" s="660"/>
      <c r="B731" s="725"/>
    </row>
    <row r="732" spans="1:2">
      <c r="A732" s="660"/>
      <c r="B732" s="725"/>
    </row>
    <row r="733" spans="1:2">
      <c r="A733" s="660"/>
      <c r="B733" s="725"/>
    </row>
    <row r="734" spans="1:2">
      <c r="A734" s="660"/>
      <c r="B734" s="725"/>
    </row>
    <row r="735" spans="1:2">
      <c r="A735" s="660"/>
      <c r="B735" s="725"/>
    </row>
    <row r="736" spans="1:2">
      <c r="A736" s="660"/>
      <c r="B736" s="725"/>
    </row>
    <row r="737" spans="1:2">
      <c r="A737" s="660"/>
      <c r="B737" s="725"/>
    </row>
    <row r="738" spans="1:2">
      <c r="A738" s="660"/>
      <c r="B738" s="725"/>
    </row>
    <row r="739" spans="1:2">
      <c r="A739" s="660"/>
      <c r="B739" s="725"/>
    </row>
    <row r="740" spans="1:2">
      <c r="A740" s="660"/>
      <c r="B740" s="725"/>
    </row>
    <row r="741" spans="1:2">
      <c r="A741" s="660"/>
      <c r="B741" s="725"/>
    </row>
    <row r="742" spans="1:2">
      <c r="A742" s="660"/>
      <c r="B742" s="725"/>
    </row>
    <row r="743" spans="1:2">
      <c r="A743" s="660"/>
      <c r="B743" s="725"/>
    </row>
    <row r="744" spans="1:2">
      <c r="A744" s="660"/>
      <c r="B744" s="725"/>
    </row>
    <row r="745" spans="1:2">
      <c r="A745" s="660"/>
      <c r="B745" s="725"/>
    </row>
    <row r="746" spans="1:2">
      <c r="A746" s="660"/>
      <c r="B746" s="725"/>
    </row>
    <row r="747" spans="1:2">
      <c r="A747" s="660"/>
      <c r="B747" s="725"/>
    </row>
    <row r="748" spans="1:2">
      <c r="A748" s="660"/>
      <c r="B748" s="725"/>
    </row>
    <row r="749" spans="1:2">
      <c r="A749" s="660"/>
      <c r="B749" s="725"/>
    </row>
    <row r="750" spans="1:2">
      <c r="A750" s="660"/>
      <c r="B750" s="725"/>
    </row>
    <row r="751" spans="1:2">
      <c r="A751" s="660"/>
      <c r="B751" s="725"/>
    </row>
    <row r="752" spans="1:2">
      <c r="A752" s="660"/>
      <c r="B752" s="725"/>
    </row>
    <row r="753" spans="1:2">
      <c r="A753" s="660"/>
      <c r="B753" s="725"/>
    </row>
    <row r="754" spans="1:2">
      <c r="A754" s="660"/>
      <c r="B754" s="725"/>
    </row>
    <row r="755" spans="1:2">
      <c r="A755" s="660"/>
      <c r="B755" s="725"/>
    </row>
    <row r="756" spans="1:2">
      <c r="A756" s="660"/>
      <c r="B756" s="725"/>
    </row>
    <row r="757" spans="1:2">
      <c r="A757" s="660"/>
      <c r="B757" s="725"/>
    </row>
    <row r="758" spans="1:2">
      <c r="A758" s="660"/>
      <c r="B758" s="725"/>
    </row>
    <row r="759" spans="1:2">
      <c r="A759" s="660"/>
      <c r="B759" s="725"/>
    </row>
    <row r="760" spans="1:2">
      <c r="A760" s="660"/>
      <c r="B760" s="725"/>
    </row>
    <row r="761" spans="1:2">
      <c r="A761" s="660"/>
      <c r="B761" s="725"/>
    </row>
    <row r="762" spans="1:2">
      <c r="A762" s="660"/>
      <c r="B762" s="725"/>
    </row>
    <row r="763" spans="1:2">
      <c r="A763" s="660"/>
      <c r="B763" s="725"/>
    </row>
    <row r="764" spans="1:2">
      <c r="A764" s="660"/>
      <c r="B764" s="725"/>
    </row>
    <row r="765" spans="1:2">
      <c r="A765" s="660"/>
      <c r="B765" s="725"/>
    </row>
    <row r="766" spans="1:2">
      <c r="A766" s="660"/>
      <c r="B766" s="725"/>
    </row>
    <row r="767" spans="1:2">
      <c r="A767" s="660"/>
      <c r="B767" s="725"/>
    </row>
    <row r="768" spans="1:2">
      <c r="A768" s="660"/>
      <c r="B768" s="725"/>
    </row>
    <row r="769" spans="1:2">
      <c r="A769" s="660"/>
      <c r="B769" s="725"/>
    </row>
    <row r="770" spans="1:2">
      <c r="A770" s="660"/>
      <c r="B770" s="725"/>
    </row>
    <row r="771" spans="1:2">
      <c r="A771" s="660"/>
      <c r="B771" s="725"/>
    </row>
    <row r="772" spans="1:2">
      <c r="A772" s="660"/>
      <c r="B772" s="725"/>
    </row>
    <row r="773" spans="1:2">
      <c r="A773" s="660"/>
      <c r="B773" s="725"/>
    </row>
    <row r="774" spans="1:2">
      <c r="A774" s="660"/>
      <c r="B774" s="725"/>
    </row>
    <row r="775" spans="1:2">
      <c r="A775" s="660"/>
      <c r="B775" s="725"/>
    </row>
    <row r="776" spans="1:2">
      <c r="A776" s="660"/>
      <c r="B776" s="725"/>
    </row>
    <row r="777" spans="1:2">
      <c r="A777" s="660"/>
      <c r="B777" s="725"/>
    </row>
    <row r="778" spans="1:2">
      <c r="A778" s="660"/>
      <c r="B778" s="725"/>
    </row>
    <row r="779" spans="1:2">
      <c r="A779" s="660"/>
      <c r="B779" s="725"/>
    </row>
    <row r="780" spans="1:2">
      <c r="A780" s="660"/>
      <c r="B780" s="725"/>
    </row>
    <row r="781" spans="1:2">
      <c r="A781" s="660"/>
      <c r="B781" s="725"/>
    </row>
    <row r="782" spans="1:2">
      <c r="A782" s="660"/>
      <c r="B782" s="725"/>
    </row>
    <row r="783" spans="1:2">
      <c r="A783" s="660"/>
      <c r="B783" s="725"/>
    </row>
    <row r="784" spans="1:2">
      <c r="A784" s="660"/>
      <c r="B784" s="725"/>
    </row>
    <row r="785" spans="1:2">
      <c r="A785" s="660"/>
      <c r="B785" s="725"/>
    </row>
    <row r="786" spans="1:2">
      <c r="A786" s="660"/>
      <c r="B786" s="725"/>
    </row>
    <row r="787" spans="1:2">
      <c r="A787" s="660"/>
      <c r="B787" s="725"/>
    </row>
    <row r="788" spans="1:2">
      <c r="A788" s="660"/>
      <c r="B788" s="725"/>
    </row>
    <row r="789" spans="1:2">
      <c r="A789" s="660"/>
      <c r="B789" s="725"/>
    </row>
    <row r="790" spans="1:2">
      <c r="A790" s="660"/>
      <c r="B790" s="725"/>
    </row>
    <row r="791" spans="1:2">
      <c r="A791" s="660"/>
      <c r="B791" s="725"/>
    </row>
    <row r="792" spans="1:2">
      <c r="A792" s="660"/>
      <c r="B792" s="725"/>
    </row>
    <row r="793" spans="1:2">
      <c r="A793" s="660"/>
      <c r="B793" s="725"/>
    </row>
    <row r="794" spans="1:2">
      <c r="A794" s="660"/>
      <c r="B794" s="725"/>
    </row>
    <row r="795" spans="1:2">
      <c r="A795" s="660"/>
      <c r="B795" s="725"/>
    </row>
    <row r="796" spans="1:2">
      <c r="A796" s="660"/>
      <c r="B796" s="725"/>
    </row>
    <row r="797" spans="1:2">
      <c r="A797" s="660"/>
      <c r="B797" s="725"/>
    </row>
    <row r="798" spans="1:2">
      <c r="A798" s="660"/>
      <c r="B798" s="725"/>
    </row>
    <row r="799" spans="1:2">
      <c r="A799" s="660"/>
      <c r="B799" s="725"/>
    </row>
    <row r="800" spans="1:2">
      <c r="A800" s="660"/>
      <c r="B800" s="725"/>
    </row>
    <row r="801" spans="1:2">
      <c r="A801" s="660"/>
      <c r="B801" s="725"/>
    </row>
    <row r="802" spans="1:2">
      <c r="A802" s="660"/>
      <c r="B802" s="725"/>
    </row>
    <row r="803" spans="1:2">
      <c r="A803" s="660"/>
      <c r="B803" s="725"/>
    </row>
    <row r="804" spans="1:2">
      <c r="A804" s="660"/>
      <c r="B804" s="725"/>
    </row>
    <row r="805" spans="1:2">
      <c r="A805" s="660"/>
      <c r="B805" s="725"/>
    </row>
    <row r="806" spans="1:2">
      <c r="A806" s="660"/>
      <c r="B806" s="725"/>
    </row>
    <row r="807" spans="1:2">
      <c r="A807" s="660"/>
      <c r="B807" s="725"/>
    </row>
    <row r="808" spans="1:2">
      <c r="A808" s="660"/>
      <c r="B808" s="725"/>
    </row>
    <row r="809" spans="1:2">
      <c r="A809" s="660"/>
      <c r="B809" s="725"/>
    </row>
    <row r="810" spans="1:2">
      <c r="A810" s="660"/>
      <c r="B810" s="725"/>
    </row>
    <row r="811" spans="1:2">
      <c r="A811" s="660"/>
      <c r="B811" s="725"/>
    </row>
    <row r="812" spans="1:2">
      <c r="A812" s="660"/>
      <c r="B812" s="725"/>
    </row>
    <row r="813" spans="1:2">
      <c r="A813" s="660"/>
      <c r="B813" s="725"/>
    </row>
    <row r="814" spans="1:2">
      <c r="A814" s="660"/>
      <c r="B814" s="725"/>
    </row>
    <row r="815" spans="1:2">
      <c r="A815" s="660"/>
      <c r="B815" s="725"/>
    </row>
    <row r="816" spans="1:2">
      <c r="A816" s="660"/>
      <c r="B816" s="725"/>
    </row>
    <row r="817" spans="1:2">
      <c r="A817" s="660"/>
      <c r="B817" s="725"/>
    </row>
    <row r="818" spans="1:2">
      <c r="A818" s="660"/>
      <c r="B818" s="725"/>
    </row>
    <row r="819" spans="1:2">
      <c r="A819" s="660"/>
      <c r="B819" s="725"/>
    </row>
    <row r="820" spans="1:2">
      <c r="A820" s="660"/>
      <c r="B820" s="725"/>
    </row>
    <row r="821" spans="1:2">
      <c r="A821" s="660"/>
      <c r="B821" s="725"/>
    </row>
    <row r="822" spans="1:2">
      <c r="A822" s="660"/>
      <c r="B822" s="725"/>
    </row>
    <row r="823" spans="1:2">
      <c r="A823" s="660"/>
      <c r="B823" s="725"/>
    </row>
    <row r="824" spans="1:2">
      <c r="A824" s="660"/>
      <c r="B824" s="725"/>
    </row>
    <row r="825" spans="1:2">
      <c r="A825" s="660"/>
      <c r="B825" s="725"/>
    </row>
    <row r="826" spans="1:2">
      <c r="A826" s="660"/>
      <c r="B826" s="725"/>
    </row>
    <row r="827" spans="1:2">
      <c r="A827" s="660"/>
      <c r="B827" s="725"/>
    </row>
    <row r="828" spans="1:2">
      <c r="A828" s="660"/>
      <c r="B828" s="725"/>
    </row>
    <row r="829" spans="1:2">
      <c r="A829" s="660"/>
      <c r="B829" s="725"/>
    </row>
    <row r="830" spans="1:2">
      <c r="A830" s="660"/>
      <c r="B830" s="725"/>
    </row>
    <row r="831" spans="1:2">
      <c r="A831" s="660"/>
      <c r="B831" s="725"/>
    </row>
    <row r="832" spans="1:2">
      <c r="A832" s="660"/>
      <c r="B832" s="725"/>
    </row>
    <row r="833" spans="1:2">
      <c r="A833" s="660"/>
      <c r="B833" s="725"/>
    </row>
    <row r="834" spans="1:2">
      <c r="A834" s="660"/>
      <c r="B834" s="725"/>
    </row>
    <row r="835" spans="1:2">
      <c r="A835" s="660"/>
      <c r="B835" s="725"/>
    </row>
    <row r="836" spans="1:2">
      <c r="A836" s="660"/>
      <c r="B836" s="725"/>
    </row>
    <row r="837" spans="1:2">
      <c r="A837" s="660"/>
      <c r="B837" s="725"/>
    </row>
    <row r="838" spans="1:2">
      <c r="A838" s="660"/>
      <c r="B838" s="725"/>
    </row>
    <row r="839" spans="1:2">
      <c r="A839" s="660"/>
      <c r="B839" s="725"/>
    </row>
    <row r="840" spans="1:2">
      <c r="A840" s="660"/>
      <c r="B840" s="725"/>
    </row>
    <row r="841" spans="1:2">
      <c r="A841" s="660"/>
      <c r="B841" s="725"/>
    </row>
    <row r="842" spans="1:2">
      <c r="A842" s="660"/>
      <c r="B842" s="725"/>
    </row>
    <row r="843" spans="1:2">
      <c r="A843" s="660"/>
      <c r="B843" s="725"/>
    </row>
    <row r="844" spans="1:2">
      <c r="A844" s="660"/>
      <c r="B844" s="725"/>
    </row>
    <row r="845" spans="1:2">
      <c r="A845" s="660"/>
      <c r="B845" s="725"/>
    </row>
    <row r="846" spans="1:2">
      <c r="A846" s="660"/>
      <c r="B846" s="725"/>
    </row>
    <row r="847" spans="1:2">
      <c r="A847" s="660"/>
      <c r="B847" s="725"/>
    </row>
    <row r="848" spans="1:2">
      <c r="A848" s="660"/>
      <c r="B848" s="725"/>
    </row>
    <row r="849" spans="1:2">
      <c r="A849" s="660"/>
      <c r="B849" s="725"/>
    </row>
    <row r="850" spans="1:2">
      <c r="A850" s="660"/>
      <c r="B850" s="725"/>
    </row>
    <row r="851" spans="1:2">
      <c r="A851" s="660"/>
      <c r="B851" s="725"/>
    </row>
    <row r="852" spans="1:2">
      <c r="A852" s="660"/>
      <c r="B852" s="725"/>
    </row>
    <row r="853" spans="1:2">
      <c r="A853" s="660"/>
      <c r="B853" s="725"/>
    </row>
    <row r="854" spans="1:2">
      <c r="A854" s="660"/>
      <c r="B854" s="725"/>
    </row>
    <row r="855" spans="1:2">
      <c r="A855" s="660"/>
      <c r="B855" s="725"/>
    </row>
    <row r="856" spans="1:2">
      <c r="A856" s="660"/>
      <c r="B856" s="725"/>
    </row>
    <row r="857" spans="1:2">
      <c r="A857" s="660"/>
      <c r="B857" s="725"/>
    </row>
    <row r="858" spans="1:2">
      <c r="A858" s="660"/>
      <c r="B858" s="725"/>
    </row>
    <row r="859" spans="1:2">
      <c r="A859" s="660"/>
      <c r="B859" s="725"/>
    </row>
    <row r="860" spans="1:2">
      <c r="A860" s="660"/>
      <c r="B860" s="725"/>
    </row>
    <row r="861" spans="1:2">
      <c r="A861" s="660"/>
      <c r="B861" s="725"/>
    </row>
    <row r="862" spans="1:2">
      <c r="A862" s="660"/>
      <c r="B862" s="725"/>
    </row>
    <row r="863" spans="1:2">
      <c r="A863" s="660"/>
      <c r="B863" s="725"/>
    </row>
    <row r="864" spans="1:2">
      <c r="A864" s="660"/>
      <c r="B864" s="725"/>
    </row>
    <row r="865" spans="1:2">
      <c r="A865" s="660"/>
      <c r="B865" s="725"/>
    </row>
    <row r="866" spans="1:2">
      <c r="A866" s="660"/>
      <c r="B866" s="725"/>
    </row>
    <row r="867" spans="1:2">
      <c r="A867" s="660"/>
      <c r="B867" s="725"/>
    </row>
    <row r="868" spans="1:2">
      <c r="A868" s="660"/>
      <c r="B868" s="725"/>
    </row>
    <row r="869" spans="1:2">
      <c r="A869" s="660"/>
      <c r="B869" s="725"/>
    </row>
    <row r="870" spans="1:2">
      <c r="A870" s="660"/>
      <c r="B870" s="725"/>
    </row>
    <row r="871" spans="1:2">
      <c r="A871" s="660"/>
      <c r="B871" s="725"/>
    </row>
    <row r="872" spans="1:2">
      <c r="A872" s="660"/>
      <c r="B872" s="725"/>
    </row>
    <row r="873" spans="1:2">
      <c r="A873" s="660"/>
      <c r="B873" s="725"/>
    </row>
    <row r="874" spans="1:2">
      <c r="A874" s="660"/>
      <c r="B874" s="725"/>
    </row>
    <row r="875" spans="1:2">
      <c r="A875" s="660"/>
      <c r="B875" s="725"/>
    </row>
    <row r="876" spans="1:2">
      <c r="A876" s="660"/>
      <c r="B876" s="725"/>
    </row>
    <row r="877" spans="1:2">
      <c r="A877" s="660"/>
      <c r="B877" s="725"/>
    </row>
    <row r="878" spans="1:2">
      <c r="A878" s="660"/>
      <c r="B878" s="725"/>
    </row>
    <row r="879" spans="1:2">
      <c r="A879" s="660"/>
      <c r="B879" s="725"/>
    </row>
    <row r="880" spans="1:2">
      <c r="A880" s="660"/>
      <c r="B880" s="725"/>
    </row>
    <row r="881" spans="1:2">
      <c r="A881" s="660"/>
      <c r="B881" s="725"/>
    </row>
    <row r="882" spans="1:2">
      <c r="A882" s="660"/>
      <c r="B882" s="725"/>
    </row>
    <row r="883" spans="1:2">
      <c r="A883" s="660"/>
      <c r="B883" s="725"/>
    </row>
    <row r="884" spans="1:2">
      <c r="A884" s="660"/>
      <c r="B884" s="725"/>
    </row>
    <row r="885" spans="1:2">
      <c r="A885" s="660"/>
      <c r="B885" s="725"/>
    </row>
    <row r="886" spans="1:2">
      <c r="A886" s="660"/>
      <c r="B886" s="725"/>
    </row>
    <row r="887" spans="1:2">
      <c r="A887" s="660"/>
      <c r="B887" s="725"/>
    </row>
    <row r="888" spans="1:2">
      <c r="A888" s="660"/>
      <c r="B888" s="725"/>
    </row>
    <row r="889" spans="1:2">
      <c r="A889" s="660"/>
      <c r="B889" s="725"/>
    </row>
    <row r="890" spans="1:2">
      <c r="A890" s="660"/>
      <c r="B890" s="725"/>
    </row>
    <row r="891" spans="1:2">
      <c r="A891" s="660"/>
      <c r="B891" s="725"/>
    </row>
    <row r="892" spans="1:2">
      <c r="A892" s="660"/>
      <c r="B892" s="725"/>
    </row>
    <row r="893" spans="1:2">
      <c r="A893" s="660"/>
      <c r="B893" s="725"/>
    </row>
    <row r="894" spans="1:2">
      <c r="A894" s="660"/>
      <c r="B894" s="725"/>
    </row>
    <row r="895" spans="1:2">
      <c r="A895" s="660"/>
      <c r="B895" s="725"/>
    </row>
    <row r="896" spans="1:2">
      <c r="A896" s="660"/>
      <c r="B896" s="725"/>
    </row>
    <row r="897" spans="1:2">
      <c r="A897" s="660"/>
      <c r="B897" s="725"/>
    </row>
    <row r="898" spans="1:2">
      <c r="A898" s="660"/>
      <c r="B898" s="725"/>
    </row>
    <row r="899" spans="1:2">
      <c r="A899" s="660"/>
      <c r="B899" s="725"/>
    </row>
    <row r="900" spans="1:2">
      <c r="A900" s="660"/>
      <c r="B900" s="725"/>
    </row>
    <row r="901" spans="1:2">
      <c r="A901" s="660"/>
      <c r="B901" s="725"/>
    </row>
    <row r="902" spans="1:2">
      <c r="A902" s="660"/>
      <c r="B902" s="725"/>
    </row>
    <row r="903" spans="1:2">
      <c r="A903" s="660"/>
      <c r="B903" s="725"/>
    </row>
    <row r="904" spans="1:2">
      <c r="A904" s="660"/>
      <c r="B904" s="725"/>
    </row>
    <row r="905" spans="1:2">
      <c r="A905" s="660"/>
      <c r="B905" s="725"/>
    </row>
    <row r="906" spans="1:2">
      <c r="A906" s="660"/>
      <c r="B906" s="725"/>
    </row>
    <row r="907" spans="1:2">
      <c r="A907" s="660"/>
      <c r="B907" s="725"/>
    </row>
    <row r="908" spans="1:2">
      <c r="A908" s="660"/>
      <c r="B908" s="725"/>
    </row>
    <row r="909" spans="1:2">
      <c r="A909" s="660"/>
      <c r="B909" s="725"/>
    </row>
    <row r="910" spans="1:2">
      <c r="A910" s="660"/>
      <c r="B910" s="725"/>
    </row>
    <row r="911" spans="1:2">
      <c r="A911" s="660"/>
      <c r="B911" s="725"/>
    </row>
    <row r="912" spans="1:2">
      <c r="A912" s="660"/>
      <c r="B912" s="725"/>
    </row>
    <row r="913" spans="1:2">
      <c r="A913" s="660"/>
      <c r="B913" s="725"/>
    </row>
    <row r="914" spans="1:2">
      <c r="A914" s="660"/>
      <c r="B914" s="725"/>
    </row>
    <row r="915" spans="1:2">
      <c r="A915" s="660"/>
      <c r="B915" s="725"/>
    </row>
    <row r="916" spans="1:2">
      <c r="A916" s="660"/>
      <c r="B916" s="725"/>
    </row>
    <row r="917" spans="1:2">
      <c r="A917" s="660"/>
      <c r="B917" s="725"/>
    </row>
    <row r="918" spans="1:2">
      <c r="A918" s="660"/>
      <c r="B918" s="725"/>
    </row>
    <row r="919" spans="1:2">
      <c r="A919" s="660"/>
      <c r="B919" s="725"/>
    </row>
    <row r="920" spans="1:2">
      <c r="A920" s="660"/>
      <c r="B920" s="725"/>
    </row>
    <row r="921" spans="1:2">
      <c r="A921" s="660"/>
      <c r="B921" s="725"/>
    </row>
    <row r="922" spans="1:2">
      <c r="A922" s="660"/>
      <c r="B922" s="725"/>
    </row>
    <row r="923" spans="1:2">
      <c r="A923" s="660"/>
      <c r="B923" s="725"/>
    </row>
    <row r="924" spans="1:2">
      <c r="A924" s="660"/>
      <c r="B924" s="725"/>
    </row>
    <row r="925" spans="1:2">
      <c r="A925" s="660"/>
      <c r="B925" s="725"/>
    </row>
    <row r="926" spans="1:2">
      <c r="A926" s="660"/>
      <c r="B926" s="725"/>
    </row>
    <row r="927" spans="1:2">
      <c r="A927" s="660"/>
      <c r="B927" s="725"/>
    </row>
    <row r="928" spans="1:2">
      <c r="A928" s="660"/>
      <c r="B928" s="725"/>
    </row>
    <row r="929" spans="1:2">
      <c r="A929" s="660"/>
      <c r="B929" s="725"/>
    </row>
    <row r="930" spans="1:2">
      <c r="A930" s="660"/>
      <c r="B930" s="725"/>
    </row>
    <row r="931" spans="1:2">
      <c r="A931" s="660"/>
      <c r="B931" s="725"/>
    </row>
    <row r="932" spans="1:2">
      <c r="A932" s="660"/>
      <c r="B932" s="725"/>
    </row>
    <row r="933" spans="1:2">
      <c r="A933" s="660"/>
      <c r="B933" s="725"/>
    </row>
    <row r="934" spans="1:2">
      <c r="A934" s="660"/>
      <c r="B934" s="725"/>
    </row>
    <row r="935" spans="1:2">
      <c r="A935" s="660"/>
      <c r="B935" s="725"/>
    </row>
    <row r="936" spans="1:2">
      <c r="A936" s="660"/>
      <c r="B936" s="725"/>
    </row>
    <row r="937" spans="1:2">
      <c r="A937" s="660"/>
      <c r="B937" s="725"/>
    </row>
    <row r="938" spans="1:2">
      <c r="A938" s="660"/>
      <c r="B938" s="725"/>
    </row>
    <row r="939" spans="1:2">
      <c r="A939" s="660"/>
      <c r="B939" s="725"/>
    </row>
    <row r="940" spans="1:2">
      <c r="A940" s="660"/>
      <c r="B940" s="725"/>
    </row>
    <row r="941" spans="1:2">
      <c r="A941" s="660"/>
      <c r="B941" s="725"/>
    </row>
    <row r="942" spans="1:2">
      <c r="A942" s="660"/>
      <c r="B942" s="725"/>
    </row>
    <row r="943" spans="1:2">
      <c r="A943" s="660"/>
      <c r="B943" s="725"/>
    </row>
    <row r="944" spans="1:2">
      <c r="A944" s="660"/>
      <c r="B944" s="725"/>
    </row>
    <row r="945" spans="1:2">
      <c r="A945" s="660"/>
      <c r="B945" s="725"/>
    </row>
    <row r="946" spans="1:2">
      <c r="A946" s="660"/>
      <c r="B946" s="725"/>
    </row>
    <row r="947" spans="1:2">
      <c r="A947" s="660"/>
      <c r="B947" s="725"/>
    </row>
    <row r="948" spans="1:2">
      <c r="A948" s="660"/>
      <c r="B948" s="725"/>
    </row>
    <row r="949" spans="1:2">
      <c r="A949" s="660"/>
      <c r="B949" s="725"/>
    </row>
    <row r="950" spans="1:2">
      <c r="A950" s="660"/>
      <c r="B950" s="725"/>
    </row>
    <row r="951" spans="1:2">
      <c r="A951" s="660"/>
      <c r="B951" s="725"/>
    </row>
    <row r="952" spans="1:2">
      <c r="A952" s="660"/>
      <c r="B952" s="725"/>
    </row>
    <row r="953" spans="1:2">
      <c r="A953" s="660"/>
      <c r="B953" s="725"/>
    </row>
    <row r="954" spans="1:2">
      <c r="A954" s="660"/>
      <c r="B954" s="725"/>
    </row>
    <row r="955" spans="1:2">
      <c r="A955" s="660"/>
      <c r="B955" s="725"/>
    </row>
    <row r="956" spans="1:2">
      <c r="A956" s="660"/>
      <c r="B956" s="725"/>
    </row>
    <row r="957" spans="1:2">
      <c r="A957" s="660"/>
      <c r="B957" s="725"/>
    </row>
    <row r="958" spans="1:2">
      <c r="A958" s="660"/>
      <c r="B958" s="725"/>
    </row>
    <row r="959" spans="1:2">
      <c r="A959" s="660"/>
      <c r="B959" s="725"/>
    </row>
    <row r="960" spans="1:2">
      <c r="A960" s="660"/>
      <c r="B960" s="725"/>
    </row>
    <row r="961" spans="1:2">
      <c r="A961" s="660"/>
      <c r="B961" s="725"/>
    </row>
    <row r="962" spans="1:2">
      <c r="A962" s="660"/>
      <c r="B962" s="725"/>
    </row>
    <row r="963" spans="1:2">
      <c r="A963" s="660"/>
      <c r="B963" s="725"/>
    </row>
    <row r="964" spans="1:2">
      <c r="A964" s="660"/>
      <c r="B964" s="725"/>
    </row>
    <row r="965" spans="1:2">
      <c r="A965" s="660"/>
      <c r="B965" s="725"/>
    </row>
    <row r="966" spans="1:2">
      <c r="A966" s="660"/>
      <c r="B966" s="725"/>
    </row>
    <row r="967" spans="1:2">
      <c r="A967" s="660"/>
      <c r="B967" s="725"/>
    </row>
    <row r="968" spans="1:2">
      <c r="A968" s="660"/>
      <c r="B968" s="725"/>
    </row>
    <row r="969" spans="1:2">
      <c r="A969" s="660"/>
      <c r="B969" s="725"/>
    </row>
    <row r="970" spans="1:2">
      <c r="A970" s="660"/>
      <c r="B970" s="725"/>
    </row>
    <row r="971" spans="1:2">
      <c r="A971" s="660"/>
      <c r="B971" s="725"/>
    </row>
    <row r="972" spans="1:2">
      <c r="A972" s="660"/>
      <c r="B972" s="725"/>
    </row>
    <row r="973" spans="1:2">
      <c r="A973" s="660"/>
      <c r="B973" s="725"/>
    </row>
    <row r="974" spans="1:2">
      <c r="A974" s="660"/>
      <c r="B974" s="725"/>
    </row>
    <row r="975" spans="1:2">
      <c r="A975" s="660"/>
      <c r="B975" s="725"/>
    </row>
    <row r="976" spans="1:2">
      <c r="A976" s="660"/>
      <c r="B976" s="725"/>
    </row>
    <row r="977" spans="1:2">
      <c r="A977" s="660"/>
      <c r="B977" s="725"/>
    </row>
    <row r="978" spans="1:2">
      <c r="A978" s="660"/>
      <c r="B978" s="725"/>
    </row>
    <row r="979" spans="1:2">
      <c r="A979" s="660"/>
      <c r="B979" s="725"/>
    </row>
    <row r="980" spans="1:2">
      <c r="A980" s="660"/>
      <c r="B980" s="725"/>
    </row>
    <row r="981" spans="1:2">
      <c r="A981" s="660"/>
      <c r="B981" s="725"/>
    </row>
    <row r="982" spans="1:2">
      <c r="A982" s="660"/>
      <c r="B982" s="725"/>
    </row>
    <row r="983" spans="1:2">
      <c r="A983" s="660"/>
      <c r="B983" s="725"/>
    </row>
    <row r="984" spans="1:2">
      <c r="A984" s="660"/>
      <c r="B984" s="725"/>
    </row>
    <row r="985" spans="1:2">
      <c r="A985" s="660"/>
      <c r="B985" s="725"/>
    </row>
    <row r="986" spans="1:2">
      <c r="A986" s="660"/>
      <c r="B986" s="725"/>
    </row>
    <row r="987" spans="1:2">
      <c r="A987" s="660"/>
      <c r="B987" s="725"/>
    </row>
    <row r="988" spans="1:2">
      <c r="A988" s="660"/>
      <c r="B988" s="725"/>
    </row>
    <row r="989" spans="1:2">
      <c r="A989" s="660"/>
      <c r="B989" s="725"/>
    </row>
    <row r="990" spans="1:2">
      <c r="A990" s="660"/>
      <c r="B990" s="725"/>
    </row>
    <row r="991" spans="1:2">
      <c r="A991" s="660"/>
      <c r="B991" s="725"/>
    </row>
    <row r="992" spans="1:2">
      <c r="A992" s="660"/>
      <c r="B992" s="725"/>
    </row>
    <row r="993" spans="1:2">
      <c r="A993" s="660"/>
      <c r="B993" s="725"/>
    </row>
    <row r="994" spans="1:2">
      <c r="A994" s="660"/>
      <c r="B994" s="725"/>
    </row>
    <row r="995" spans="1:2">
      <c r="A995" s="660"/>
      <c r="B995" s="725"/>
    </row>
    <row r="996" spans="1:2">
      <c r="A996" s="660"/>
      <c r="B996" s="725"/>
    </row>
    <row r="997" spans="1:2">
      <c r="A997" s="660"/>
      <c r="B997" s="725"/>
    </row>
    <row r="998" spans="1:2">
      <c r="A998" s="660"/>
      <c r="B998" s="725"/>
    </row>
    <row r="999" spans="1:2">
      <c r="A999" s="660"/>
      <c r="B999" s="725"/>
    </row>
    <row r="1000" spans="1:2">
      <c r="A1000" s="660"/>
      <c r="B1000" s="725"/>
    </row>
    <row r="1001" spans="1:2">
      <c r="A1001" s="660"/>
      <c r="B1001" s="725"/>
    </row>
    <row r="1002" spans="1:2">
      <c r="A1002" s="660"/>
      <c r="B1002" s="725"/>
    </row>
    <row r="1003" spans="1:2">
      <c r="A1003" s="660"/>
      <c r="B1003" s="725"/>
    </row>
    <row r="1004" spans="1:2">
      <c r="A1004" s="660"/>
      <c r="B1004" s="725"/>
    </row>
    <row r="1005" spans="1:2">
      <c r="A1005" s="660"/>
      <c r="B1005" s="725"/>
    </row>
    <row r="1006" spans="1:2">
      <c r="A1006" s="660"/>
      <c r="B1006" s="725"/>
    </row>
    <row r="1007" spans="1:2">
      <c r="A1007" s="660"/>
      <c r="B1007" s="725"/>
    </row>
    <row r="1008" spans="1:2">
      <c r="A1008" s="660"/>
      <c r="B1008" s="725"/>
    </row>
    <row r="1009" spans="1:2">
      <c r="A1009" s="660"/>
      <c r="B1009" s="725"/>
    </row>
    <row r="1010" spans="1:2">
      <c r="A1010" s="660"/>
      <c r="B1010" s="725"/>
    </row>
    <row r="1011" spans="1:2">
      <c r="A1011" s="660"/>
      <c r="B1011" s="725"/>
    </row>
    <row r="1012" spans="1:2">
      <c r="A1012" s="660"/>
      <c r="B1012" s="725"/>
    </row>
    <row r="1013" spans="1:2">
      <c r="A1013" s="660"/>
      <c r="B1013" s="725"/>
    </row>
    <row r="1014" spans="1:2">
      <c r="A1014" s="660"/>
      <c r="B1014" s="725"/>
    </row>
    <row r="1015" spans="1:2">
      <c r="A1015" s="660"/>
      <c r="B1015" s="725"/>
    </row>
    <row r="1016" spans="1:2">
      <c r="A1016" s="660"/>
      <c r="B1016" s="725"/>
    </row>
    <row r="1017" spans="1:2">
      <c r="A1017" s="660"/>
      <c r="B1017" s="725"/>
    </row>
    <row r="1018" spans="1:2">
      <c r="A1018" s="660"/>
      <c r="B1018" s="725"/>
    </row>
    <row r="1019" spans="1:2">
      <c r="A1019" s="660"/>
      <c r="B1019" s="725"/>
    </row>
    <row r="1020" spans="1:2">
      <c r="A1020" s="660"/>
      <c r="B1020" s="725"/>
    </row>
    <row r="1021" spans="1:2">
      <c r="A1021" s="660"/>
      <c r="B1021" s="725"/>
    </row>
    <row r="1022" spans="1:2">
      <c r="A1022" s="660"/>
      <c r="B1022" s="725"/>
    </row>
    <row r="1023" spans="1:2">
      <c r="A1023" s="660"/>
      <c r="B1023" s="725"/>
    </row>
    <row r="1024" spans="1:2">
      <c r="A1024" s="660"/>
      <c r="B1024" s="725"/>
    </row>
    <row r="1025" spans="1:2">
      <c r="A1025" s="660"/>
      <c r="B1025" s="725"/>
    </row>
    <row r="1026" spans="1:2">
      <c r="A1026" s="660"/>
      <c r="B1026" s="725"/>
    </row>
    <row r="1027" spans="1:2">
      <c r="A1027" s="660"/>
      <c r="B1027" s="725"/>
    </row>
    <row r="1028" spans="1:2">
      <c r="A1028" s="660"/>
      <c r="B1028" s="725"/>
    </row>
    <row r="1029" spans="1:2">
      <c r="A1029" s="660"/>
      <c r="B1029" s="725"/>
    </row>
    <row r="1030" spans="1:2">
      <c r="A1030" s="660"/>
      <c r="B1030" s="725"/>
    </row>
    <row r="1031" spans="1:2">
      <c r="A1031" s="660"/>
      <c r="B1031" s="725"/>
    </row>
    <row r="1032" spans="1:2">
      <c r="A1032" s="660"/>
      <c r="B1032" s="725"/>
    </row>
    <row r="1033" spans="1:2">
      <c r="A1033" s="660"/>
      <c r="B1033" s="725"/>
    </row>
    <row r="1034" spans="1:2">
      <c r="A1034" s="660"/>
      <c r="B1034" s="725"/>
    </row>
    <row r="1035" spans="1:2">
      <c r="A1035" s="660"/>
      <c r="B1035" s="725"/>
    </row>
    <row r="1036" spans="1:2">
      <c r="A1036" s="660"/>
      <c r="B1036" s="725"/>
    </row>
    <row r="1037" spans="1:2">
      <c r="A1037" s="660"/>
      <c r="B1037" s="725"/>
    </row>
    <row r="1038" spans="1:2">
      <c r="A1038" s="660"/>
      <c r="B1038" s="725"/>
    </row>
    <row r="1039" spans="1:2">
      <c r="A1039" s="660"/>
      <c r="B1039" s="725"/>
    </row>
    <row r="1040" spans="1:2">
      <c r="A1040" s="660"/>
      <c r="B1040" s="725"/>
    </row>
    <row r="1041" spans="1:2">
      <c r="A1041" s="660"/>
      <c r="B1041" s="725"/>
    </row>
    <row r="1042" spans="1:2">
      <c r="A1042" s="660"/>
      <c r="B1042" s="725"/>
    </row>
    <row r="1043" spans="1:2">
      <c r="A1043" s="660"/>
      <c r="B1043" s="725"/>
    </row>
    <row r="1044" spans="1:2">
      <c r="A1044" s="660"/>
      <c r="B1044" s="725"/>
    </row>
    <row r="1045" spans="1:2">
      <c r="A1045" s="660"/>
      <c r="B1045" s="725"/>
    </row>
    <row r="1046" spans="1:2">
      <c r="A1046" s="660"/>
      <c r="B1046" s="725"/>
    </row>
    <row r="1047" spans="1:2">
      <c r="A1047" s="660"/>
      <c r="B1047" s="725"/>
    </row>
    <row r="1048" spans="1:2">
      <c r="A1048" s="660"/>
      <c r="B1048" s="725"/>
    </row>
    <row r="1049" spans="1:2">
      <c r="A1049" s="660"/>
      <c r="B1049" s="725"/>
    </row>
    <row r="1050" spans="1:2">
      <c r="A1050" s="660"/>
      <c r="B1050" s="725"/>
    </row>
    <row r="1051" spans="1:2">
      <c r="A1051" s="660"/>
      <c r="B1051" s="725"/>
    </row>
    <row r="1052" spans="1:2">
      <c r="A1052" s="660"/>
      <c r="B1052" s="725"/>
    </row>
    <row r="1053" spans="1:2">
      <c r="A1053" s="660"/>
      <c r="B1053" s="725"/>
    </row>
    <row r="1054" spans="1:2">
      <c r="A1054" s="660"/>
      <c r="B1054" s="725"/>
    </row>
    <row r="1055" spans="1:2">
      <c r="A1055" s="660"/>
      <c r="B1055" s="725"/>
    </row>
    <row r="1056" spans="1:2">
      <c r="A1056" s="660"/>
      <c r="B1056" s="725"/>
    </row>
    <row r="1057" spans="1:2">
      <c r="A1057" s="660"/>
      <c r="B1057" s="725"/>
    </row>
    <row r="1058" spans="1:2">
      <c r="A1058" s="660"/>
      <c r="B1058" s="725"/>
    </row>
    <row r="1059" spans="1:2">
      <c r="A1059" s="660"/>
      <c r="B1059" s="725"/>
    </row>
    <row r="1060" spans="1:2">
      <c r="A1060" s="660"/>
      <c r="B1060" s="725"/>
    </row>
    <row r="1061" spans="1:2">
      <c r="A1061" s="660"/>
      <c r="B1061" s="725"/>
    </row>
    <row r="1062" spans="1:2">
      <c r="A1062" s="660"/>
      <c r="B1062" s="725"/>
    </row>
    <row r="1063" spans="1:2">
      <c r="A1063" s="660"/>
      <c r="B1063" s="725"/>
    </row>
    <row r="1064" spans="1:2">
      <c r="A1064" s="660"/>
      <c r="B1064" s="725"/>
    </row>
    <row r="1065" spans="1:2">
      <c r="A1065" s="660"/>
      <c r="B1065" s="725"/>
    </row>
    <row r="1066" spans="1:2">
      <c r="A1066" s="660"/>
      <c r="B1066" s="725"/>
    </row>
    <row r="1067" spans="1:2">
      <c r="A1067" s="660"/>
      <c r="B1067" s="725"/>
    </row>
    <row r="1068" spans="1:2">
      <c r="A1068" s="660"/>
      <c r="B1068" s="725"/>
    </row>
    <row r="1069" spans="1:2">
      <c r="A1069" s="660"/>
      <c r="B1069" s="725"/>
    </row>
    <row r="1070" spans="1:2">
      <c r="A1070" s="660"/>
      <c r="B1070" s="725"/>
    </row>
    <row r="1071" spans="1:2">
      <c r="A1071" s="660"/>
      <c r="B1071" s="725"/>
    </row>
    <row r="1072" spans="1:2">
      <c r="A1072" s="660"/>
      <c r="B1072" s="725"/>
    </row>
    <row r="1073" spans="1:2">
      <c r="A1073" s="660"/>
      <c r="B1073" s="725"/>
    </row>
    <row r="1074" spans="1:2">
      <c r="A1074" s="660"/>
      <c r="B1074" s="725"/>
    </row>
    <row r="1075" spans="1:2">
      <c r="A1075" s="660"/>
      <c r="B1075" s="725"/>
    </row>
    <row r="1076" spans="1:2">
      <c r="A1076" s="660"/>
      <c r="B1076" s="725"/>
    </row>
    <row r="1077" spans="1:2">
      <c r="A1077" s="660"/>
      <c r="B1077" s="725"/>
    </row>
    <row r="1078" spans="1:2">
      <c r="A1078" s="660"/>
      <c r="B1078" s="725"/>
    </row>
    <row r="1079" spans="1:2">
      <c r="A1079" s="660"/>
      <c r="B1079" s="725"/>
    </row>
    <row r="1080" spans="1:2">
      <c r="A1080" s="660"/>
      <c r="B1080" s="725"/>
    </row>
    <row r="1081" spans="1:2">
      <c r="A1081" s="660"/>
      <c r="B1081" s="725"/>
    </row>
    <row r="1082" spans="1:2">
      <c r="A1082" s="660"/>
      <c r="B1082" s="725"/>
    </row>
    <row r="1083" spans="1:2">
      <c r="A1083" s="660"/>
      <c r="B1083" s="725"/>
    </row>
    <row r="1084" spans="1:2">
      <c r="A1084" s="660"/>
      <c r="B1084" s="725"/>
    </row>
    <row r="1085" spans="1:2">
      <c r="A1085" s="660"/>
      <c r="B1085" s="725"/>
    </row>
    <row r="1086" spans="1:2">
      <c r="A1086" s="660"/>
      <c r="B1086" s="725"/>
    </row>
    <row r="1087" spans="1:2">
      <c r="A1087" s="660"/>
      <c r="B1087" s="725"/>
    </row>
    <row r="1088" spans="1:2">
      <c r="A1088" s="660"/>
      <c r="B1088" s="725"/>
    </row>
    <row r="1089" spans="1:2">
      <c r="A1089" s="660"/>
      <c r="B1089" s="725"/>
    </row>
    <row r="1090" spans="1:2">
      <c r="A1090" s="660"/>
      <c r="B1090" s="725"/>
    </row>
    <row r="1091" spans="1:2">
      <c r="A1091" s="660"/>
      <c r="B1091" s="725"/>
    </row>
    <row r="1092" spans="1:2">
      <c r="A1092" s="660"/>
      <c r="B1092" s="725"/>
    </row>
    <row r="1093" spans="1:2">
      <c r="A1093" s="660"/>
      <c r="B1093" s="725"/>
    </row>
    <row r="1094" spans="1:2">
      <c r="A1094" s="660"/>
      <c r="B1094" s="725"/>
    </row>
    <row r="1095" spans="1:2">
      <c r="A1095" s="660"/>
      <c r="B1095" s="725"/>
    </row>
    <row r="1096" spans="1:2">
      <c r="A1096" s="660"/>
      <c r="B1096" s="725"/>
    </row>
    <row r="1097" spans="1:2">
      <c r="A1097" s="660"/>
      <c r="B1097" s="725"/>
    </row>
    <row r="1098" spans="1:2">
      <c r="A1098" s="660"/>
      <c r="B1098" s="725"/>
    </row>
    <row r="1099" spans="1:2">
      <c r="A1099" s="660"/>
      <c r="B1099" s="725"/>
    </row>
    <row r="1100" spans="1:2">
      <c r="A1100" s="660"/>
      <c r="B1100" s="725"/>
    </row>
    <row r="1101" spans="1:2">
      <c r="A1101" s="660"/>
      <c r="B1101" s="725"/>
    </row>
    <row r="1102" spans="1:2">
      <c r="A1102" s="660"/>
      <c r="B1102" s="725"/>
    </row>
    <row r="1103" spans="1:2">
      <c r="A1103" s="660"/>
      <c r="B1103" s="725"/>
    </row>
    <row r="1104" spans="1:2">
      <c r="A1104" s="660"/>
      <c r="B1104" s="725"/>
    </row>
    <row r="1105" spans="1:2">
      <c r="A1105" s="660"/>
      <c r="B1105" s="725"/>
    </row>
    <row r="1106" spans="1:2">
      <c r="A1106" s="660"/>
      <c r="B1106" s="725"/>
    </row>
    <row r="1107" spans="1:2">
      <c r="A1107" s="660"/>
      <c r="B1107" s="725"/>
    </row>
    <row r="1108" spans="1:2">
      <c r="A1108" s="660"/>
      <c r="B1108" s="725"/>
    </row>
    <row r="1109" spans="1:2">
      <c r="A1109" s="660"/>
      <c r="B1109" s="725"/>
    </row>
    <row r="1110" spans="1:2">
      <c r="A1110" s="660"/>
      <c r="B1110" s="725"/>
    </row>
    <row r="1111" spans="1:2">
      <c r="A1111" s="660"/>
      <c r="B1111" s="725"/>
    </row>
    <row r="1112" spans="1:2">
      <c r="A1112" s="660"/>
      <c r="B1112" s="725"/>
    </row>
    <row r="1113" spans="1:2">
      <c r="A1113" s="660"/>
      <c r="B1113" s="725"/>
    </row>
    <row r="1114" spans="1:2">
      <c r="A1114" s="660"/>
      <c r="B1114" s="725"/>
    </row>
    <row r="1115" spans="1:2">
      <c r="A1115" s="660"/>
      <c r="B1115" s="725"/>
    </row>
    <row r="1116" spans="1:2">
      <c r="A1116" s="660"/>
      <c r="B1116" s="725"/>
    </row>
    <row r="1117" spans="1:2">
      <c r="A1117" s="660"/>
      <c r="B1117" s="725"/>
    </row>
    <row r="1118" spans="1:2">
      <c r="A1118" s="660"/>
      <c r="B1118" s="725"/>
    </row>
    <row r="1119" spans="1:2">
      <c r="A1119" s="660"/>
      <c r="B1119" s="725"/>
    </row>
    <row r="1120" spans="1:2">
      <c r="A1120" s="660"/>
      <c r="B1120" s="725"/>
    </row>
    <row r="1121" spans="1:2">
      <c r="A1121" s="660"/>
      <c r="B1121" s="725"/>
    </row>
    <row r="1122" spans="1:2">
      <c r="A1122" s="660"/>
      <c r="B1122" s="725"/>
    </row>
    <row r="1123" spans="1:2">
      <c r="A1123" s="660"/>
      <c r="B1123" s="725"/>
    </row>
    <row r="1124" spans="1:2">
      <c r="A1124" s="660"/>
      <c r="B1124" s="725"/>
    </row>
    <row r="1125" spans="1:2">
      <c r="A1125" s="660"/>
      <c r="B1125" s="725"/>
    </row>
    <row r="1126" spans="1:2">
      <c r="A1126" s="660"/>
      <c r="B1126" s="725"/>
    </row>
    <row r="1127" spans="1:2">
      <c r="A1127" s="660"/>
      <c r="B1127" s="725"/>
    </row>
    <row r="1128" spans="1:2">
      <c r="A1128" s="660"/>
      <c r="B1128" s="725"/>
    </row>
    <row r="1129" spans="1:2">
      <c r="A1129" s="660"/>
      <c r="B1129" s="725"/>
    </row>
    <row r="1130" spans="1:2">
      <c r="A1130" s="660"/>
      <c r="B1130" s="725"/>
    </row>
    <row r="1131" spans="1:2">
      <c r="A1131" s="660"/>
      <c r="B1131" s="725"/>
    </row>
    <row r="1132" spans="1:2">
      <c r="A1132" s="660"/>
      <c r="B1132" s="725"/>
    </row>
    <row r="1133" spans="1:2">
      <c r="A1133" s="660"/>
      <c r="B1133" s="725"/>
    </row>
    <row r="1134" spans="1:2">
      <c r="A1134" s="660"/>
      <c r="B1134" s="725"/>
    </row>
    <row r="1135" spans="1:2">
      <c r="A1135" s="660"/>
      <c r="B1135" s="725"/>
    </row>
    <row r="1136" spans="1:2">
      <c r="A1136" s="660"/>
      <c r="B1136" s="725"/>
    </row>
    <row r="1137" spans="1:2">
      <c r="A1137" s="660"/>
      <c r="B1137" s="725"/>
    </row>
    <row r="1138" spans="1:2">
      <c r="A1138" s="660"/>
      <c r="B1138" s="725"/>
    </row>
    <row r="1139" spans="1:2">
      <c r="A1139" s="660"/>
      <c r="B1139" s="725"/>
    </row>
    <row r="1140" spans="1:2">
      <c r="A1140" s="660"/>
      <c r="B1140" s="725"/>
    </row>
    <row r="1141" spans="1:2">
      <c r="A1141" s="660"/>
      <c r="B1141" s="725"/>
    </row>
    <row r="1142" spans="1:2">
      <c r="A1142" s="660"/>
      <c r="B1142" s="725"/>
    </row>
    <row r="1143" spans="1:2">
      <c r="A1143" s="660"/>
      <c r="B1143" s="725"/>
    </row>
    <row r="1144" spans="1:2">
      <c r="A1144" s="660"/>
      <c r="B1144" s="725"/>
    </row>
    <row r="1145" spans="1:2">
      <c r="A1145" s="660"/>
      <c r="B1145" s="725"/>
    </row>
    <row r="1146" spans="1:2">
      <c r="A1146" s="660"/>
      <c r="B1146" s="725"/>
    </row>
    <row r="1147" spans="1:2">
      <c r="A1147" s="660"/>
      <c r="B1147" s="725"/>
    </row>
    <row r="1148" spans="1:2">
      <c r="A1148" s="660"/>
      <c r="B1148" s="725"/>
    </row>
    <row r="1149" spans="1:2">
      <c r="A1149" s="660"/>
      <c r="B1149" s="725"/>
    </row>
    <row r="1150" spans="1:2">
      <c r="A1150" s="660"/>
      <c r="B1150" s="725"/>
    </row>
    <row r="1151" spans="1:2">
      <c r="A1151" s="660"/>
      <c r="B1151" s="725"/>
    </row>
    <row r="1152" spans="1:2">
      <c r="A1152" s="660"/>
      <c r="B1152" s="725"/>
    </row>
    <row r="1153" spans="1:2">
      <c r="A1153" s="660"/>
      <c r="B1153" s="725"/>
    </row>
    <row r="1154" spans="1:2">
      <c r="A1154" s="660"/>
      <c r="B1154" s="725"/>
    </row>
    <row r="1155" spans="1:2">
      <c r="A1155" s="660"/>
      <c r="B1155" s="725"/>
    </row>
    <row r="1156" spans="1:2">
      <c r="A1156" s="660"/>
      <c r="B1156" s="725"/>
    </row>
    <row r="1157" spans="1:2">
      <c r="A1157" s="660"/>
      <c r="B1157" s="725"/>
    </row>
    <row r="1158" spans="1:2">
      <c r="A1158" s="660"/>
      <c r="B1158" s="725"/>
    </row>
    <row r="1159" spans="1:2">
      <c r="A1159" s="660"/>
      <c r="B1159" s="725"/>
    </row>
    <row r="1160" spans="1:2">
      <c r="A1160" s="660"/>
      <c r="B1160" s="725"/>
    </row>
    <row r="1161" spans="1:2">
      <c r="A1161" s="660"/>
      <c r="B1161" s="725"/>
    </row>
    <row r="1162" spans="1:2">
      <c r="A1162" s="660"/>
      <c r="B1162" s="725"/>
    </row>
    <row r="1163" spans="1:2">
      <c r="A1163" s="660"/>
      <c r="B1163" s="725"/>
    </row>
    <row r="1164" spans="1:2">
      <c r="A1164" s="660"/>
      <c r="B1164" s="725"/>
    </row>
    <row r="1165" spans="1:2">
      <c r="A1165" s="660"/>
      <c r="B1165" s="725"/>
    </row>
    <row r="1166" spans="1:2">
      <c r="A1166" s="660"/>
      <c r="B1166" s="725"/>
    </row>
    <row r="1167" spans="1:2">
      <c r="A1167" s="660"/>
      <c r="B1167" s="725"/>
    </row>
    <row r="1168" spans="1:2">
      <c r="A1168" s="660"/>
      <c r="B1168" s="725"/>
    </row>
    <row r="1169" spans="1:2">
      <c r="A1169" s="660"/>
      <c r="B1169" s="725"/>
    </row>
    <row r="1170" spans="1:2">
      <c r="A1170" s="660"/>
      <c r="B1170" s="725"/>
    </row>
    <row r="1171" spans="1:2">
      <c r="A1171" s="660"/>
      <c r="B1171" s="725"/>
    </row>
    <row r="1172" spans="1:2">
      <c r="A1172" s="660"/>
      <c r="B1172" s="725"/>
    </row>
    <row r="1173" spans="1:2">
      <c r="A1173" s="660"/>
      <c r="B1173" s="725"/>
    </row>
    <row r="1174" spans="1:2">
      <c r="A1174" s="660"/>
      <c r="B1174" s="725"/>
    </row>
    <row r="1175" spans="1:2">
      <c r="A1175" s="660"/>
      <c r="B1175" s="725"/>
    </row>
    <row r="1176" spans="1:2">
      <c r="A1176" s="660"/>
      <c r="B1176" s="725"/>
    </row>
    <row r="1177" spans="1:2">
      <c r="A1177" s="660"/>
      <c r="B1177" s="725"/>
    </row>
    <row r="1178" spans="1:2">
      <c r="A1178" s="660"/>
      <c r="B1178" s="725"/>
    </row>
    <row r="1179" spans="1:2">
      <c r="A1179" s="660"/>
      <c r="B1179" s="725"/>
    </row>
    <row r="1180" spans="1:2">
      <c r="A1180" s="660"/>
      <c r="B1180" s="725"/>
    </row>
    <row r="1181" spans="1:2">
      <c r="A1181" s="660"/>
      <c r="B1181" s="725"/>
    </row>
    <row r="1182" spans="1:2">
      <c r="A1182" s="660"/>
      <c r="B1182" s="725"/>
    </row>
    <row r="1183" spans="1:2">
      <c r="A1183" s="660"/>
      <c r="B1183" s="725"/>
    </row>
    <row r="1184" spans="1:2">
      <c r="A1184" s="660"/>
      <c r="B1184" s="725"/>
    </row>
    <row r="1185" spans="1:2">
      <c r="A1185" s="660"/>
      <c r="B1185" s="725"/>
    </row>
    <row r="1186" spans="1:2">
      <c r="A1186" s="660"/>
      <c r="B1186" s="725"/>
    </row>
    <row r="1187" spans="1:2">
      <c r="A1187" s="660"/>
      <c r="B1187" s="725"/>
    </row>
    <row r="1188" spans="1:2">
      <c r="A1188" s="660"/>
      <c r="B1188" s="725"/>
    </row>
    <row r="1189" spans="1:2">
      <c r="A1189" s="660"/>
      <c r="B1189" s="725"/>
    </row>
    <row r="1190" spans="1:2">
      <c r="A1190" s="660"/>
      <c r="B1190" s="725"/>
    </row>
    <row r="1191" spans="1:2">
      <c r="A1191" s="660"/>
      <c r="B1191" s="725"/>
    </row>
    <row r="1192" spans="1:2">
      <c r="A1192" s="660"/>
      <c r="B1192" s="725"/>
    </row>
    <row r="1193" spans="1:2">
      <c r="A1193" s="660"/>
      <c r="B1193" s="725"/>
    </row>
    <row r="1194" spans="1:2">
      <c r="A1194" s="660"/>
      <c r="B1194" s="725"/>
    </row>
    <row r="1195" spans="1:2">
      <c r="A1195" s="660"/>
      <c r="B1195" s="725"/>
    </row>
    <row r="1196" spans="1:2">
      <c r="A1196" s="660"/>
      <c r="B1196" s="725"/>
    </row>
    <row r="1197" spans="1:2">
      <c r="A1197" s="660"/>
      <c r="B1197" s="725"/>
    </row>
    <row r="1198" spans="1:2">
      <c r="A1198" s="660"/>
      <c r="B1198" s="725"/>
    </row>
    <row r="1199" spans="1:2">
      <c r="A1199" s="660"/>
      <c r="B1199" s="725"/>
    </row>
    <row r="1200" spans="1:2">
      <c r="A1200" s="660"/>
      <c r="B1200" s="725"/>
    </row>
    <row r="1201" spans="1:2">
      <c r="A1201" s="660"/>
      <c r="B1201" s="725"/>
    </row>
    <row r="1202" spans="1:2">
      <c r="A1202" s="660"/>
      <c r="B1202" s="725"/>
    </row>
    <row r="1203" spans="1:2">
      <c r="A1203" s="660"/>
      <c r="B1203" s="725"/>
    </row>
    <row r="1204" spans="1:2">
      <c r="A1204" s="660"/>
      <c r="B1204" s="725"/>
    </row>
    <row r="1205" spans="1:2">
      <c r="A1205" s="660"/>
      <c r="B1205" s="725"/>
    </row>
    <row r="1206" spans="1:2">
      <c r="A1206" s="660"/>
      <c r="B1206" s="725"/>
    </row>
    <row r="1207" spans="1:2">
      <c r="A1207" s="660"/>
      <c r="B1207" s="725"/>
    </row>
    <row r="1208" spans="1:2">
      <c r="A1208" s="660"/>
      <c r="B1208" s="725"/>
    </row>
    <row r="1209" spans="1:2">
      <c r="A1209" s="660"/>
      <c r="B1209" s="725"/>
    </row>
    <row r="1210" spans="1:2">
      <c r="A1210" s="660"/>
      <c r="B1210" s="725"/>
    </row>
    <row r="1211" spans="1:2">
      <c r="A1211" s="660"/>
      <c r="B1211" s="725"/>
    </row>
    <row r="1212" spans="1:2">
      <c r="A1212" s="660"/>
      <c r="B1212" s="725"/>
    </row>
    <row r="1213" spans="1:2">
      <c r="A1213" s="660"/>
      <c r="B1213" s="725"/>
    </row>
    <row r="1214" spans="1:2">
      <c r="A1214" s="660"/>
      <c r="B1214" s="725"/>
    </row>
    <row r="1215" spans="1:2">
      <c r="A1215" s="660"/>
      <c r="B1215" s="725"/>
    </row>
    <row r="1216" spans="1:2">
      <c r="A1216" s="660"/>
      <c r="B1216" s="725"/>
    </row>
    <row r="1217" spans="1:2">
      <c r="A1217" s="660"/>
      <c r="B1217" s="725"/>
    </row>
    <row r="1218" spans="1:2">
      <c r="A1218" s="660"/>
      <c r="B1218" s="725"/>
    </row>
    <row r="1219" spans="1:2">
      <c r="A1219" s="660"/>
      <c r="B1219" s="725"/>
    </row>
    <row r="1220" spans="1:2">
      <c r="A1220" s="660"/>
      <c r="B1220" s="725"/>
    </row>
    <row r="1221" spans="1:2">
      <c r="A1221" s="660"/>
      <c r="B1221" s="725"/>
    </row>
    <row r="1222" spans="1:2">
      <c r="A1222" s="660"/>
      <c r="B1222" s="725"/>
    </row>
    <row r="1223" spans="1:2">
      <c r="A1223" s="660"/>
      <c r="B1223" s="725"/>
    </row>
    <row r="1224" spans="1:2">
      <c r="A1224" s="660"/>
      <c r="B1224" s="725"/>
    </row>
    <row r="1225" spans="1:2">
      <c r="A1225" s="660"/>
      <c r="B1225" s="725"/>
    </row>
    <row r="1226" spans="1:2">
      <c r="A1226" s="660"/>
      <c r="B1226" s="725"/>
    </row>
    <row r="1227" spans="1:2">
      <c r="A1227" s="660"/>
      <c r="B1227" s="725"/>
    </row>
    <row r="1228" spans="1:2">
      <c r="A1228" s="660"/>
      <c r="B1228" s="725"/>
    </row>
    <row r="1229" spans="1:2">
      <c r="A1229" s="660"/>
      <c r="B1229" s="725"/>
    </row>
    <row r="1230" spans="1:2">
      <c r="A1230" s="660"/>
      <c r="B1230" s="725"/>
    </row>
    <row r="1231" spans="1:2">
      <c r="A1231" s="660"/>
      <c r="B1231" s="725"/>
    </row>
    <row r="1232" spans="1:2">
      <c r="A1232" s="660"/>
      <c r="B1232" s="725"/>
    </row>
    <row r="1233" spans="1:2">
      <c r="A1233" s="660"/>
      <c r="B1233" s="725"/>
    </row>
    <row r="1234" spans="1:2">
      <c r="A1234" s="660"/>
      <c r="B1234" s="725"/>
    </row>
    <row r="1235" spans="1:2">
      <c r="A1235" s="660"/>
      <c r="B1235" s="725"/>
    </row>
    <row r="1236" spans="1:2">
      <c r="A1236" s="660"/>
      <c r="B1236" s="725"/>
    </row>
    <row r="1237" spans="1:2">
      <c r="A1237" s="660"/>
      <c r="B1237" s="725"/>
    </row>
    <row r="1238" spans="1:2">
      <c r="A1238" s="660"/>
      <c r="B1238" s="725"/>
    </row>
    <row r="1239" spans="1:2">
      <c r="A1239" s="660"/>
      <c r="B1239" s="725"/>
    </row>
    <row r="1240" spans="1:2">
      <c r="A1240" s="660"/>
      <c r="B1240" s="725"/>
    </row>
    <row r="1241" spans="1:2">
      <c r="A1241" s="660"/>
      <c r="B1241" s="725"/>
    </row>
    <row r="1242" spans="1:2">
      <c r="A1242" s="660"/>
      <c r="B1242" s="725"/>
    </row>
    <row r="1243" spans="1:2">
      <c r="A1243" s="660"/>
      <c r="B1243" s="725"/>
    </row>
    <row r="1244" spans="1:2">
      <c r="A1244" s="660"/>
      <c r="B1244" s="725"/>
    </row>
    <row r="1245" spans="1:2">
      <c r="A1245" s="660"/>
      <c r="B1245" s="725"/>
    </row>
    <row r="1246" spans="1:2">
      <c r="A1246" s="660"/>
      <c r="B1246" s="725"/>
    </row>
    <row r="1247" spans="1:2">
      <c r="A1247" s="660"/>
      <c r="B1247" s="725"/>
    </row>
    <row r="1248" spans="1:2">
      <c r="A1248" s="660"/>
      <c r="B1248" s="725"/>
    </row>
    <row r="1249" spans="1:2">
      <c r="A1249" s="660"/>
      <c r="B1249" s="725"/>
    </row>
    <row r="1250" spans="1:2">
      <c r="A1250" s="660"/>
      <c r="B1250" s="725"/>
    </row>
    <row r="1251" spans="1:2">
      <c r="A1251" s="660"/>
      <c r="B1251" s="725"/>
    </row>
    <row r="1252" spans="1:2">
      <c r="A1252" s="660"/>
      <c r="B1252" s="725"/>
    </row>
    <row r="1253" spans="1:2">
      <c r="A1253" s="660"/>
      <c r="B1253" s="725"/>
    </row>
    <row r="1254" spans="1:2">
      <c r="A1254" s="660"/>
      <c r="B1254" s="725"/>
    </row>
    <row r="1255" spans="1:2">
      <c r="A1255" s="660"/>
      <c r="B1255" s="725"/>
    </row>
    <row r="1256" spans="1:2">
      <c r="A1256" s="660"/>
      <c r="B1256" s="725"/>
    </row>
    <row r="1257" spans="1:2">
      <c r="A1257" s="660"/>
      <c r="B1257" s="725"/>
    </row>
    <row r="1258" spans="1:2">
      <c r="A1258" s="660"/>
      <c r="B1258" s="725"/>
    </row>
    <row r="1259" spans="1:2">
      <c r="A1259" s="660"/>
      <c r="B1259" s="725"/>
    </row>
    <row r="1260" spans="1:2">
      <c r="A1260" s="660"/>
      <c r="B1260" s="725"/>
    </row>
    <row r="1261" spans="1:2">
      <c r="A1261" s="660"/>
      <c r="B1261" s="725"/>
    </row>
    <row r="1262" spans="1:2">
      <c r="A1262" s="660"/>
      <c r="B1262" s="725"/>
    </row>
    <row r="1263" spans="1:2">
      <c r="A1263" s="660"/>
      <c r="B1263" s="725"/>
    </row>
    <row r="1264" spans="1:2">
      <c r="A1264" s="660"/>
      <c r="B1264" s="725"/>
    </row>
    <row r="1265" spans="1:2">
      <c r="A1265" s="660"/>
      <c r="B1265" s="725"/>
    </row>
    <row r="1266" spans="1:2">
      <c r="A1266" s="660"/>
      <c r="B1266" s="725"/>
    </row>
    <row r="1267" spans="1:2">
      <c r="A1267" s="660"/>
      <c r="B1267" s="725"/>
    </row>
    <row r="1268" spans="1:2">
      <c r="A1268" s="660"/>
      <c r="B1268" s="725"/>
    </row>
    <row r="1269" spans="1:2">
      <c r="A1269" s="660"/>
      <c r="B1269" s="725"/>
    </row>
    <row r="1270" spans="1:2">
      <c r="A1270" s="660"/>
      <c r="B1270" s="725"/>
    </row>
    <row r="1271" spans="1:2">
      <c r="A1271" s="660"/>
      <c r="B1271" s="725"/>
    </row>
    <row r="1272" spans="1:2">
      <c r="A1272" s="660"/>
      <c r="B1272" s="725"/>
    </row>
    <row r="1273" spans="1:2">
      <c r="A1273" s="660"/>
      <c r="B1273" s="725"/>
    </row>
    <row r="1274" spans="1:2">
      <c r="A1274" s="660"/>
      <c r="B1274" s="725"/>
    </row>
    <row r="1275" spans="1:2">
      <c r="A1275" s="660"/>
      <c r="B1275" s="725"/>
    </row>
    <row r="1276" spans="1:2">
      <c r="A1276" s="660"/>
      <c r="B1276" s="725"/>
    </row>
    <row r="1277" spans="1:2">
      <c r="A1277" s="660"/>
      <c r="B1277" s="725"/>
    </row>
    <row r="1278" spans="1:2">
      <c r="A1278" s="660"/>
      <c r="B1278" s="725"/>
    </row>
    <row r="1279" spans="1:2">
      <c r="A1279" s="660"/>
      <c r="B1279" s="725"/>
    </row>
    <row r="1280" spans="1:2">
      <c r="A1280" s="660"/>
      <c r="B1280" s="725"/>
    </row>
    <row r="1281" spans="1:2">
      <c r="A1281" s="660"/>
      <c r="B1281" s="725"/>
    </row>
    <row r="1282" spans="1:2">
      <c r="A1282" s="660"/>
      <c r="B1282" s="725"/>
    </row>
    <row r="1283" spans="1:2">
      <c r="A1283" s="660"/>
      <c r="B1283" s="725"/>
    </row>
    <row r="1284" spans="1:2">
      <c r="A1284" s="660"/>
      <c r="B1284" s="725"/>
    </row>
    <row r="1285" spans="1:2">
      <c r="A1285" s="660"/>
      <c r="B1285" s="725"/>
    </row>
    <row r="1286" spans="1:2">
      <c r="A1286" s="660"/>
      <c r="B1286" s="725"/>
    </row>
    <row r="1287" spans="1:2">
      <c r="A1287" s="660"/>
      <c r="B1287" s="725"/>
    </row>
    <row r="1288" spans="1:2">
      <c r="A1288" s="660"/>
      <c r="B1288" s="725"/>
    </row>
    <row r="1289" spans="1:2">
      <c r="A1289" s="660"/>
      <c r="B1289" s="725"/>
    </row>
    <row r="1290" spans="1:2">
      <c r="A1290" s="660"/>
      <c r="B1290" s="725"/>
    </row>
    <row r="1291" spans="1:2">
      <c r="A1291" s="660"/>
      <c r="B1291" s="725"/>
    </row>
    <row r="1292" spans="1:2">
      <c r="A1292" s="660"/>
      <c r="B1292" s="725"/>
    </row>
    <row r="1293" spans="1:2">
      <c r="A1293" s="660"/>
      <c r="B1293" s="725"/>
    </row>
    <row r="1294" spans="1:2">
      <c r="A1294" s="660"/>
      <c r="B1294" s="725"/>
    </row>
    <row r="1295" spans="1:2">
      <c r="A1295" s="660"/>
      <c r="B1295" s="725"/>
    </row>
    <row r="1296" spans="1:2">
      <c r="A1296" s="660"/>
      <c r="B1296" s="725"/>
    </row>
    <row r="1297" spans="1:2">
      <c r="A1297" s="660"/>
      <c r="B1297" s="725"/>
    </row>
    <row r="1298" spans="1:2">
      <c r="A1298" s="660"/>
      <c r="B1298" s="725"/>
    </row>
    <row r="1299" spans="1:2">
      <c r="A1299" s="660"/>
      <c r="B1299" s="725"/>
    </row>
    <row r="1300" spans="1:2">
      <c r="A1300" s="660"/>
      <c r="B1300" s="725"/>
    </row>
    <row r="1301" spans="1:2">
      <c r="A1301" s="660"/>
      <c r="B1301" s="725"/>
    </row>
    <row r="1302" spans="1:2">
      <c r="A1302" s="660"/>
      <c r="B1302" s="725"/>
    </row>
    <row r="1303" spans="1:2">
      <c r="A1303" s="660"/>
      <c r="B1303" s="725"/>
    </row>
    <row r="1304" spans="1:2">
      <c r="A1304" s="660"/>
      <c r="B1304" s="725"/>
    </row>
    <row r="1305" spans="1:2">
      <c r="A1305" s="660"/>
      <c r="B1305" s="725"/>
    </row>
    <row r="1306" spans="1:2">
      <c r="A1306" s="660"/>
      <c r="B1306" s="725"/>
    </row>
    <row r="1307" spans="1:2">
      <c r="A1307" s="660"/>
      <c r="B1307" s="725"/>
    </row>
    <row r="1308" spans="1:2">
      <c r="A1308" s="660"/>
      <c r="B1308" s="725"/>
    </row>
    <row r="1309" spans="1:2">
      <c r="A1309" s="660"/>
      <c r="B1309" s="725"/>
    </row>
    <row r="1310" spans="1:2">
      <c r="A1310" s="660"/>
      <c r="B1310" s="725"/>
    </row>
    <row r="1311" spans="1:2">
      <c r="A1311" s="660"/>
      <c r="B1311" s="725"/>
    </row>
    <row r="1312" spans="1:2">
      <c r="A1312" s="660"/>
      <c r="B1312" s="725"/>
    </row>
    <row r="1313" spans="1:2">
      <c r="A1313" s="660"/>
      <c r="B1313" s="725"/>
    </row>
    <row r="1314" spans="1:2">
      <c r="A1314" s="660"/>
      <c r="B1314" s="725"/>
    </row>
    <row r="1315" spans="1:2">
      <c r="A1315" s="660"/>
      <c r="B1315" s="725"/>
    </row>
    <row r="1316" spans="1:2">
      <c r="A1316" s="660"/>
      <c r="B1316" s="725"/>
    </row>
    <row r="1317" spans="1:2">
      <c r="A1317" s="660"/>
      <c r="B1317" s="725"/>
    </row>
    <row r="1318" spans="1:2">
      <c r="A1318" s="660"/>
      <c r="B1318" s="725"/>
    </row>
    <row r="1319" spans="1:2">
      <c r="A1319" s="660"/>
      <c r="B1319" s="725"/>
    </row>
    <row r="1320" spans="1:2">
      <c r="A1320" s="660"/>
      <c r="B1320" s="725"/>
    </row>
    <row r="1321" spans="1:2">
      <c r="A1321" s="660"/>
      <c r="B1321" s="725"/>
    </row>
    <row r="1322" spans="1:2">
      <c r="A1322" s="660"/>
      <c r="B1322" s="725"/>
    </row>
    <row r="1323" spans="1:2">
      <c r="A1323" s="660"/>
      <c r="B1323" s="725"/>
    </row>
    <row r="1324" spans="1:2">
      <c r="A1324" s="660"/>
      <c r="B1324" s="725"/>
    </row>
    <row r="1325" spans="1:2">
      <c r="A1325" s="660"/>
      <c r="B1325" s="725"/>
    </row>
    <row r="1326" spans="1:2">
      <c r="A1326" s="660"/>
      <c r="B1326" s="725"/>
    </row>
    <row r="1327" spans="1:2">
      <c r="A1327" s="660"/>
      <c r="B1327" s="725"/>
    </row>
    <row r="1328" spans="1:2">
      <c r="A1328" s="660"/>
      <c r="B1328" s="725"/>
    </row>
    <row r="1329" spans="1:2">
      <c r="A1329" s="660"/>
      <c r="B1329" s="725"/>
    </row>
    <row r="1330" spans="1:2">
      <c r="A1330" s="660"/>
      <c r="B1330" s="725"/>
    </row>
    <row r="1331" spans="1:2">
      <c r="A1331" s="660"/>
      <c r="B1331" s="725"/>
    </row>
    <row r="1332" spans="1:2">
      <c r="A1332" s="660"/>
      <c r="B1332" s="725"/>
    </row>
    <row r="1333" spans="1:2">
      <c r="A1333" s="660"/>
      <c r="B1333" s="725"/>
    </row>
    <row r="1334" spans="1:2">
      <c r="A1334" s="660"/>
      <c r="B1334" s="725"/>
    </row>
    <row r="1335" spans="1:2">
      <c r="A1335" s="660"/>
      <c r="B1335" s="725"/>
    </row>
    <row r="1336" spans="1:2">
      <c r="A1336" s="660"/>
      <c r="B1336" s="725"/>
    </row>
    <row r="1337" spans="1:2">
      <c r="A1337" s="660"/>
      <c r="B1337" s="725"/>
    </row>
    <row r="1338" spans="1:2">
      <c r="A1338" s="660"/>
      <c r="B1338" s="725"/>
    </row>
    <row r="1339" spans="1:2">
      <c r="A1339" s="660"/>
      <c r="B1339" s="725"/>
    </row>
    <row r="1340" spans="1:2">
      <c r="A1340" s="660"/>
      <c r="B1340" s="725"/>
    </row>
    <row r="1341" spans="1:2">
      <c r="A1341" s="660"/>
      <c r="B1341" s="725"/>
    </row>
    <row r="1342" spans="1:2">
      <c r="A1342" s="660"/>
      <c r="B1342" s="725"/>
    </row>
    <row r="1343" spans="1:2">
      <c r="A1343" s="660"/>
      <c r="B1343" s="725"/>
    </row>
    <row r="1344" spans="1:2">
      <c r="A1344" s="660"/>
      <c r="B1344" s="725"/>
    </row>
    <row r="1345" spans="1:2">
      <c r="A1345" s="660"/>
      <c r="B1345" s="725"/>
    </row>
    <row r="1346" spans="1:2">
      <c r="A1346" s="660"/>
      <c r="B1346" s="725"/>
    </row>
    <row r="1347" spans="1:2">
      <c r="A1347" s="660"/>
      <c r="B1347" s="725"/>
    </row>
    <row r="1348" spans="1:2">
      <c r="A1348" s="660"/>
      <c r="B1348" s="725"/>
    </row>
    <row r="1349" spans="1:2">
      <c r="A1349" s="660"/>
      <c r="B1349" s="725"/>
    </row>
    <row r="1350" spans="1:2">
      <c r="A1350" s="660"/>
      <c r="B1350" s="725"/>
    </row>
    <row r="1351" spans="1:2">
      <c r="A1351" s="660"/>
      <c r="B1351" s="725"/>
    </row>
    <row r="1352" spans="1:2">
      <c r="A1352" s="660"/>
      <c r="B1352" s="725"/>
    </row>
    <row r="1353" spans="1:2">
      <c r="A1353" s="660"/>
      <c r="B1353" s="725"/>
    </row>
    <row r="1354" spans="1:2">
      <c r="A1354" s="660"/>
      <c r="B1354" s="725"/>
    </row>
    <row r="1355" spans="1:2">
      <c r="A1355" s="660"/>
      <c r="B1355" s="725"/>
    </row>
    <row r="1356" spans="1:2">
      <c r="A1356" s="660"/>
      <c r="B1356" s="725"/>
    </row>
    <row r="1357" spans="1:2">
      <c r="A1357" s="660"/>
      <c r="B1357" s="725"/>
    </row>
    <row r="1358" spans="1:2">
      <c r="A1358" s="660"/>
      <c r="B1358" s="725"/>
    </row>
    <row r="1359" spans="1:2">
      <c r="A1359" s="660"/>
      <c r="B1359" s="725"/>
    </row>
    <row r="1360" spans="1:2">
      <c r="A1360" s="660"/>
      <c r="B1360" s="725"/>
    </row>
    <row r="1361" spans="1:2">
      <c r="A1361" s="660"/>
      <c r="B1361" s="725"/>
    </row>
    <row r="1362" spans="1:2">
      <c r="A1362" s="660"/>
      <c r="B1362" s="725"/>
    </row>
    <row r="1363" spans="1:2">
      <c r="A1363" s="660"/>
      <c r="B1363" s="725"/>
    </row>
    <row r="1364" spans="1:2">
      <c r="A1364" s="660"/>
      <c r="B1364" s="725"/>
    </row>
    <row r="1365" spans="1:2">
      <c r="A1365" s="660"/>
      <c r="B1365" s="725"/>
    </row>
    <row r="1366" spans="1:2">
      <c r="A1366" s="660"/>
      <c r="B1366" s="725"/>
    </row>
    <row r="1367" spans="1:2">
      <c r="A1367" s="660"/>
      <c r="B1367" s="725"/>
    </row>
    <row r="1368" spans="1:2">
      <c r="A1368" s="660"/>
      <c r="B1368" s="725"/>
    </row>
    <row r="1369" spans="1:2">
      <c r="A1369" s="660"/>
      <c r="B1369" s="725"/>
    </row>
    <row r="1370" spans="1:2">
      <c r="A1370" s="660"/>
      <c r="B1370" s="725"/>
    </row>
    <row r="1371" spans="1:2">
      <c r="A1371" s="660"/>
      <c r="B1371" s="725"/>
    </row>
    <row r="1372" spans="1:2">
      <c r="A1372" s="660"/>
      <c r="B1372" s="725"/>
    </row>
    <row r="1373" spans="1:2">
      <c r="A1373" s="660"/>
      <c r="B1373" s="725"/>
    </row>
    <row r="1374" spans="1:2">
      <c r="A1374" s="660"/>
      <c r="B1374" s="725"/>
    </row>
    <row r="1375" spans="1:2">
      <c r="A1375" s="660"/>
      <c r="B1375" s="725"/>
    </row>
    <row r="1376" spans="1:2">
      <c r="A1376" s="660"/>
      <c r="B1376" s="725"/>
    </row>
    <row r="1377" spans="1:2">
      <c r="A1377" s="660"/>
      <c r="B1377" s="725"/>
    </row>
    <row r="1378" spans="1:2">
      <c r="A1378" s="660"/>
      <c r="B1378" s="725"/>
    </row>
    <row r="1379" spans="1:2">
      <c r="A1379" s="660"/>
      <c r="B1379" s="725"/>
    </row>
    <row r="1380" spans="1:2">
      <c r="A1380" s="660"/>
      <c r="B1380" s="725"/>
    </row>
    <row r="1381" spans="1:2">
      <c r="A1381" s="660"/>
      <c r="B1381" s="725"/>
    </row>
    <row r="1382" spans="1:2">
      <c r="A1382" s="660"/>
      <c r="B1382" s="725"/>
    </row>
    <row r="1383" spans="1:2">
      <c r="A1383" s="660"/>
      <c r="B1383" s="725"/>
    </row>
    <row r="1384" spans="1:2">
      <c r="A1384" s="660"/>
      <c r="B1384" s="725"/>
    </row>
    <row r="1385" spans="1:2">
      <c r="A1385" s="660"/>
      <c r="B1385" s="725"/>
    </row>
    <row r="1386" spans="1:2">
      <c r="A1386" s="660"/>
      <c r="B1386" s="725"/>
    </row>
    <row r="1387" spans="1:2">
      <c r="A1387" s="660"/>
      <c r="B1387" s="725"/>
    </row>
    <row r="1388" spans="1:2">
      <c r="A1388" s="660"/>
      <c r="B1388" s="725"/>
    </row>
    <row r="1389" spans="1:2">
      <c r="A1389" s="660"/>
      <c r="B1389" s="725"/>
    </row>
    <row r="1390" spans="1:2">
      <c r="A1390" s="660"/>
      <c r="B1390" s="725"/>
    </row>
    <row r="1391" spans="1:2">
      <c r="A1391" s="660"/>
      <c r="B1391" s="725"/>
    </row>
    <row r="1392" spans="1:2">
      <c r="A1392" s="660"/>
      <c r="B1392" s="725"/>
    </row>
    <row r="1393" spans="1:2">
      <c r="A1393" s="660"/>
      <c r="B1393" s="725"/>
    </row>
    <row r="1394" spans="1:2">
      <c r="A1394" s="660"/>
      <c r="B1394" s="725"/>
    </row>
    <row r="1395" spans="1:2">
      <c r="A1395" s="660"/>
      <c r="B1395" s="725"/>
    </row>
    <row r="1396" spans="1:2">
      <c r="A1396" s="660"/>
      <c r="B1396" s="725"/>
    </row>
    <row r="1397" spans="1:2">
      <c r="A1397" s="660"/>
      <c r="B1397" s="725"/>
    </row>
    <row r="1398" spans="1:2">
      <c r="A1398" s="660"/>
      <c r="B1398" s="725"/>
    </row>
    <row r="1399" spans="1:2">
      <c r="A1399" s="660"/>
      <c r="B1399" s="725"/>
    </row>
    <row r="1400" spans="1:2">
      <c r="A1400" s="660"/>
      <c r="B1400" s="725"/>
    </row>
    <row r="1401" spans="1:2">
      <c r="A1401" s="660"/>
      <c r="B1401" s="725"/>
    </row>
    <row r="1402" spans="1:2">
      <c r="A1402" s="660"/>
      <c r="B1402" s="725"/>
    </row>
    <row r="1403" spans="1:2">
      <c r="A1403" s="660"/>
      <c r="B1403" s="725"/>
    </row>
    <row r="1404" spans="1:2">
      <c r="A1404" s="660"/>
      <c r="B1404" s="725"/>
    </row>
    <row r="1405" spans="1:2">
      <c r="A1405" s="660"/>
      <c r="B1405" s="725"/>
    </row>
    <row r="1406" spans="1:2">
      <c r="A1406" s="660"/>
      <c r="B1406" s="725"/>
    </row>
    <row r="1407" spans="1:2">
      <c r="A1407" s="660"/>
      <c r="B1407" s="725"/>
    </row>
    <row r="1408" spans="1:2">
      <c r="A1408" s="660"/>
      <c r="B1408" s="725"/>
    </row>
    <row r="1409" spans="1:2">
      <c r="A1409" s="660"/>
      <c r="B1409" s="725"/>
    </row>
    <row r="1410" spans="1:2">
      <c r="A1410" s="660"/>
      <c r="B1410" s="725"/>
    </row>
    <row r="1411" spans="1:2">
      <c r="A1411" s="660"/>
      <c r="B1411" s="725"/>
    </row>
    <row r="1412" spans="1:2">
      <c r="A1412" s="660"/>
      <c r="B1412" s="725"/>
    </row>
    <row r="1413" spans="1:2">
      <c r="A1413" s="660"/>
      <c r="B1413" s="725"/>
    </row>
    <row r="1414" spans="1:2">
      <c r="A1414" s="660"/>
      <c r="B1414" s="725"/>
    </row>
    <row r="1415" spans="1:2">
      <c r="A1415" s="660"/>
      <c r="B1415" s="725"/>
    </row>
    <row r="1416" spans="1:2">
      <c r="A1416" s="660"/>
      <c r="B1416" s="725"/>
    </row>
    <row r="1417" spans="1:2">
      <c r="A1417" s="660"/>
      <c r="B1417" s="725"/>
    </row>
    <row r="1418" spans="1:2">
      <c r="A1418" s="660"/>
      <c r="B1418" s="725"/>
    </row>
    <row r="1419" spans="1:2">
      <c r="A1419" s="660"/>
      <c r="B1419" s="725"/>
    </row>
    <row r="1420" spans="1:2">
      <c r="A1420" s="660"/>
      <c r="B1420" s="725"/>
    </row>
    <row r="1421" spans="1:2">
      <c r="A1421" s="660"/>
      <c r="B1421" s="725"/>
    </row>
    <row r="1422" spans="1:2">
      <c r="A1422" s="660"/>
      <c r="B1422" s="725"/>
    </row>
    <row r="1423" spans="1:2">
      <c r="A1423" s="660"/>
      <c r="B1423" s="725"/>
    </row>
    <row r="1424" spans="1:2">
      <c r="A1424" s="660"/>
      <c r="B1424" s="725"/>
    </row>
    <row r="1425" spans="1:2">
      <c r="A1425" s="660"/>
      <c r="B1425" s="725"/>
    </row>
    <row r="1426" spans="1:2">
      <c r="A1426" s="660"/>
      <c r="B1426" s="725"/>
    </row>
    <row r="1427" spans="1:2">
      <c r="A1427" s="660"/>
      <c r="B1427" s="725"/>
    </row>
    <row r="1428" spans="1:2">
      <c r="A1428" s="660"/>
      <c r="B1428" s="725"/>
    </row>
    <row r="1429" spans="1:2">
      <c r="A1429" s="660"/>
      <c r="B1429" s="725"/>
    </row>
    <row r="1430" spans="1:2">
      <c r="A1430" s="660"/>
      <c r="B1430" s="725"/>
    </row>
    <row r="1431" spans="1:2">
      <c r="A1431" s="660"/>
      <c r="B1431" s="725"/>
    </row>
    <row r="1432" spans="1:2">
      <c r="A1432" s="660"/>
      <c r="B1432" s="725"/>
    </row>
    <row r="1433" spans="1:2">
      <c r="A1433" s="660"/>
      <c r="B1433" s="725"/>
    </row>
    <row r="1434" spans="1:2">
      <c r="A1434" s="660"/>
      <c r="B1434" s="725"/>
    </row>
    <row r="1435" spans="1:2">
      <c r="A1435" s="660"/>
      <c r="B1435" s="725"/>
    </row>
    <row r="1436" spans="1:2">
      <c r="A1436" s="660"/>
      <c r="B1436" s="725"/>
    </row>
    <row r="1437" spans="1:2">
      <c r="A1437" s="660"/>
      <c r="B1437" s="725"/>
    </row>
    <row r="1438" spans="1:2">
      <c r="A1438" s="660"/>
      <c r="B1438" s="725"/>
    </row>
    <row r="1439" spans="1:2">
      <c r="A1439" s="660"/>
      <c r="B1439" s="725"/>
    </row>
    <row r="1440" spans="1:2">
      <c r="A1440" s="660"/>
      <c r="B1440" s="725"/>
    </row>
    <row r="1441" spans="1:2">
      <c r="A1441" s="660"/>
      <c r="B1441" s="725"/>
    </row>
    <row r="1442" spans="1:2">
      <c r="A1442" s="660"/>
      <c r="B1442" s="725"/>
    </row>
    <row r="1443" spans="1:2">
      <c r="A1443" s="660"/>
      <c r="B1443" s="725"/>
    </row>
    <row r="1444" spans="1:2">
      <c r="A1444" s="660"/>
      <c r="B1444" s="725"/>
    </row>
    <row r="1445" spans="1:2">
      <c r="A1445" s="660"/>
      <c r="B1445" s="725"/>
    </row>
    <row r="1446" spans="1:2">
      <c r="A1446" s="660"/>
      <c r="B1446" s="725"/>
    </row>
    <row r="1447" spans="1:2">
      <c r="A1447" s="660"/>
      <c r="B1447" s="725"/>
    </row>
    <row r="1448" spans="1:2">
      <c r="A1448" s="660"/>
      <c r="B1448" s="725"/>
    </row>
    <row r="1449" spans="1:2">
      <c r="A1449" s="660"/>
      <c r="B1449" s="725"/>
    </row>
    <row r="1450" spans="1:2">
      <c r="A1450" s="660"/>
      <c r="B1450" s="725"/>
    </row>
    <row r="1451" spans="1:2">
      <c r="A1451" s="660"/>
      <c r="B1451" s="725"/>
    </row>
    <row r="1452" spans="1:2">
      <c r="A1452" s="660"/>
      <c r="B1452" s="725"/>
    </row>
    <row r="1453" spans="1:2">
      <c r="A1453" s="660"/>
      <c r="B1453" s="725"/>
    </row>
    <row r="1454" spans="1:2">
      <c r="A1454" s="660"/>
      <c r="B1454" s="725"/>
    </row>
    <row r="1455" spans="1:2">
      <c r="A1455" s="660"/>
      <c r="B1455" s="725"/>
    </row>
    <row r="1456" spans="1:2">
      <c r="A1456" s="660"/>
      <c r="B1456" s="725"/>
    </row>
    <row r="1457" spans="1:2">
      <c r="A1457" s="660"/>
      <c r="B1457" s="725"/>
    </row>
    <row r="1458" spans="1:2">
      <c r="A1458" s="660"/>
      <c r="B1458" s="725"/>
    </row>
    <row r="1459" spans="1:2">
      <c r="A1459" s="660"/>
      <c r="B1459" s="725"/>
    </row>
    <row r="1460" spans="1:2">
      <c r="A1460" s="660"/>
      <c r="B1460" s="725"/>
    </row>
    <row r="1461" spans="1:2">
      <c r="A1461" s="660"/>
      <c r="B1461" s="725"/>
    </row>
    <row r="1462" spans="1:2">
      <c r="A1462" s="660"/>
      <c r="B1462" s="725"/>
    </row>
    <row r="1463" spans="1:2">
      <c r="A1463" s="660"/>
      <c r="B1463" s="725"/>
    </row>
    <row r="1464" spans="1:2">
      <c r="A1464" s="660"/>
      <c r="B1464" s="725"/>
    </row>
    <row r="1465" spans="1:2">
      <c r="A1465" s="660"/>
      <c r="B1465" s="725"/>
    </row>
    <row r="1466" spans="1:2">
      <c r="A1466" s="660"/>
      <c r="B1466" s="725"/>
    </row>
    <row r="1467" spans="1:2">
      <c r="A1467" s="660"/>
      <c r="B1467" s="725"/>
    </row>
    <row r="1468" spans="1:2">
      <c r="A1468" s="660"/>
      <c r="B1468" s="725"/>
    </row>
    <row r="1469" spans="1:2">
      <c r="A1469" s="660"/>
      <c r="B1469" s="725"/>
    </row>
    <row r="1470" spans="1:2">
      <c r="A1470" s="660"/>
      <c r="B1470" s="725"/>
    </row>
    <row r="1471" spans="1:2">
      <c r="A1471" s="660"/>
      <c r="B1471" s="725"/>
    </row>
    <row r="1472" spans="1:2">
      <c r="A1472" s="660"/>
      <c r="B1472" s="725"/>
    </row>
    <row r="1473" spans="1:2">
      <c r="A1473" s="660"/>
      <c r="B1473" s="725"/>
    </row>
    <row r="1474" spans="1:2">
      <c r="A1474" s="660"/>
      <c r="B1474" s="725"/>
    </row>
    <row r="1475" spans="1:2">
      <c r="A1475" s="660"/>
      <c r="B1475" s="725"/>
    </row>
    <row r="1476" spans="1:2">
      <c r="A1476" s="660"/>
      <c r="B1476" s="725"/>
    </row>
    <row r="1477" spans="1:2">
      <c r="A1477" s="660"/>
      <c r="B1477" s="725"/>
    </row>
    <row r="1478" spans="1:2">
      <c r="A1478" s="660"/>
      <c r="B1478" s="725"/>
    </row>
    <row r="1479" spans="1:2">
      <c r="A1479" s="660"/>
      <c r="B1479" s="725"/>
    </row>
    <row r="1480" spans="1:2">
      <c r="A1480" s="660"/>
      <c r="B1480" s="725"/>
    </row>
    <row r="1481" spans="1:2">
      <c r="A1481" s="660"/>
      <c r="B1481" s="725"/>
    </row>
    <row r="1482" spans="1:2">
      <c r="A1482" s="660"/>
      <c r="B1482" s="725"/>
    </row>
    <row r="1483" spans="1:2">
      <c r="A1483" s="660"/>
      <c r="B1483" s="725"/>
    </row>
    <row r="1484" spans="1:2">
      <c r="A1484" s="660"/>
      <c r="B1484" s="725"/>
    </row>
    <row r="1485" spans="1:2">
      <c r="A1485" s="660"/>
      <c r="B1485" s="725"/>
    </row>
    <row r="1486" spans="1:2">
      <c r="A1486" s="660"/>
      <c r="B1486" s="725"/>
    </row>
    <row r="1487" spans="1:2">
      <c r="A1487" s="660"/>
      <c r="B1487" s="725"/>
    </row>
    <row r="1488" spans="1:2">
      <c r="A1488" s="660"/>
      <c r="B1488" s="725"/>
    </row>
    <row r="1489" spans="1:2">
      <c r="A1489" s="660"/>
      <c r="B1489" s="725"/>
    </row>
    <row r="1490" spans="1:2">
      <c r="A1490" s="660"/>
      <c r="B1490" s="725"/>
    </row>
    <row r="1491" spans="1:2">
      <c r="A1491" s="660"/>
      <c r="B1491" s="725"/>
    </row>
    <row r="1492" spans="1:2">
      <c r="A1492" s="660"/>
      <c r="B1492" s="725"/>
    </row>
    <row r="1493" spans="1:2">
      <c r="A1493" s="660"/>
      <c r="B1493" s="725"/>
    </row>
    <row r="1494" spans="1:2">
      <c r="A1494" s="660"/>
      <c r="B1494" s="725"/>
    </row>
    <row r="1495" spans="1:2">
      <c r="A1495" s="660"/>
      <c r="B1495" s="725"/>
    </row>
    <row r="1496" spans="1:2">
      <c r="A1496" s="660"/>
      <c r="B1496" s="725"/>
    </row>
    <row r="1497" spans="1:2">
      <c r="A1497" s="660"/>
      <c r="B1497" s="725"/>
    </row>
    <row r="1498" spans="1:2">
      <c r="A1498" s="660"/>
      <c r="B1498" s="725"/>
    </row>
    <row r="1499" spans="1:2">
      <c r="A1499" s="660"/>
      <c r="B1499" s="725"/>
    </row>
    <row r="1500" spans="1:2">
      <c r="A1500" s="660"/>
      <c r="B1500" s="725"/>
    </row>
    <row r="1501" spans="1:2">
      <c r="A1501" s="660"/>
      <c r="B1501" s="725"/>
    </row>
    <row r="1502" spans="1:2">
      <c r="A1502" s="660"/>
      <c r="B1502" s="725"/>
    </row>
    <row r="1503" spans="1:2">
      <c r="A1503" s="660"/>
      <c r="B1503" s="725"/>
    </row>
    <row r="1504" spans="1:2">
      <c r="A1504" s="660"/>
      <c r="B1504" s="725"/>
    </row>
    <row r="1505" spans="1:2">
      <c r="A1505" s="660"/>
      <c r="B1505" s="725"/>
    </row>
    <row r="1506" spans="1:2">
      <c r="A1506" s="660"/>
      <c r="B1506" s="725"/>
    </row>
    <row r="1507" spans="1:2">
      <c r="A1507" s="660"/>
      <c r="B1507" s="725"/>
    </row>
    <row r="1508" spans="1:2">
      <c r="A1508" s="660"/>
      <c r="B1508" s="725"/>
    </row>
    <row r="1509" spans="1:2">
      <c r="A1509" s="660"/>
      <c r="B1509" s="725"/>
    </row>
    <row r="1510" spans="1:2">
      <c r="A1510" s="660"/>
      <c r="B1510" s="725"/>
    </row>
    <row r="1511" spans="1:2">
      <c r="A1511" s="660"/>
      <c r="B1511" s="725"/>
    </row>
    <row r="1512" spans="1:2">
      <c r="A1512" s="660"/>
      <c r="B1512" s="725"/>
    </row>
    <row r="1513" spans="1:2">
      <c r="A1513" s="660"/>
      <c r="B1513" s="725"/>
    </row>
    <row r="1514" spans="1:2">
      <c r="A1514" s="660"/>
      <c r="B1514" s="725"/>
    </row>
    <row r="1515" spans="1:2">
      <c r="A1515" s="660"/>
      <c r="B1515" s="725"/>
    </row>
    <row r="1516" spans="1:2">
      <c r="A1516" s="660"/>
      <c r="B1516" s="725"/>
    </row>
    <row r="1517" spans="1:2">
      <c r="A1517" s="660"/>
      <c r="B1517" s="725"/>
    </row>
    <row r="1518" spans="1:2">
      <c r="A1518" s="660"/>
      <c r="B1518" s="725"/>
    </row>
    <row r="1519" spans="1:2">
      <c r="A1519" s="660"/>
      <c r="B1519" s="725"/>
    </row>
    <row r="1520" spans="1:2">
      <c r="A1520" s="660"/>
      <c r="B1520" s="725"/>
    </row>
    <row r="1521" spans="1:2">
      <c r="A1521" s="660"/>
      <c r="B1521" s="725"/>
    </row>
    <row r="1522" spans="1:2">
      <c r="A1522" s="660"/>
      <c r="B1522" s="725"/>
    </row>
    <row r="1523" spans="1:2">
      <c r="A1523" s="660"/>
      <c r="B1523" s="725"/>
    </row>
    <row r="1524" spans="1:2">
      <c r="A1524" s="660"/>
      <c r="B1524" s="725"/>
    </row>
    <row r="1525" spans="1:2">
      <c r="A1525" s="660"/>
      <c r="B1525" s="725"/>
    </row>
    <row r="1526" spans="1:2">
      <c r="A1526" s="660"/>
      <c r="B1526" s="725"/>
    </row>
    <row r="1527" spans="1:2">
      <c r="A1527" s="660"/>
      <c r="B1527" s="725"/>
    </row>
    <row r="1528" spans="1:2">
      <c r="A1528" s="660"/>
      <c r="B1528" s="725"/>
    </row>
    <row r="1529" spans="1:2">
      <c r="A1529" s="660"/>
      <c r="B1529" s="725"/>
    </row>
    <row r="1530" spans="1:2">
      <c r="A1530" s="660"/>
      <c r="B1530" s="725"/>
    </row>
    <row r="1531" spans="1:2">
      <c r="A1531" s="660"/>
      <c r="B1531" s="725"/>
    </row>
    <row r="1532" spans="1:2">
      <c r="A1532" s="660"/>
      <c r="B1532" s="725"/>
    </row>
    <row r="1533" spans="1:2">
      <c r="A1533" s="660"/>
      <c r="B1533" s="725"/>
    </row>
    <row r="1534" spans="1:2">
      <c r="A1534" s="660"/>
      <c r="B1534" s="725"/>
    </row>
    <row r="1535" spans="1:2">
      <c r="A1535" s="660"/>
      <c r="B1535" s="725"/>
    </row>
    <row r="1536" spans="1:2">
      <c r="A1536" s="660"/>
      <c r="B1536" s="725"/>
    </row>
    <row r="1537" spans="1:2">
      <c r="A1537" s="660"/>
      <c r="B1537" s="725"/>
    </row>
    <row r="1538" spans="1:2">
      <c r="A1538" s="660"/>
      <c r="B1538" s="725"/>
    </row>
    <row r="1539" spans="1:2">
      <c r="A1539" s="660"/>
      <c r="B1539" s="725"/>
    </row>
    <row r="1540" spans="1:2">
      <c r="A1540" s="660"/>
      <c r="B1540" s="725"/>
    </row>
    <row r="1541" spans="1:2">
      <c r="A1541" s="660"/>
      <c r="B1541" s="725"/>
    </row>
    <row r="1542" spans="1:2">
      <c r="A1542" s="660"/>
      <c r="B1542" s="725"/>
    </row>
    <row r="1543" spans="1:2">
      <c r="A1543" s="660"/>
      <c r="B1543" s="725"/>
    </row>
    <row r="1544" spans="1:2">
      <c r="A1544" s="660"/>
      <c r="B1544" s="725"/>
    </row>
    <row r="1545" spans="1:2">
      <c r="A1545" s="660"/>
      <c r="B1545" s="725"/>
    </row>
    <row r="1546" spans="1:2">
      <c r="A1546" s="660"/>
      <c r="B1546" s="725"/>
    </row>
    <row r="1547" spans="1:2">
      <c r="A1547" s="660"/>
      <c r="B1547" s="725"/>
    </row>
    <row r="1548" spans="1:2">
      <c r="A1548" s="660"/>
      <c r="B1548" s="725"/>
    </row>
    <row r="1549" spans="1:2">
      <c r="A1549" s="660"/>
      <c r="B1549" s="725"/>
    </row>
    <row r="1550" spans="1:2">
      <c r="A1550" s="660"/>
      <c r="B1550" s="725"/>
    </row>
    <row r="1551" spans="1:2">
      <c r="A1551" s="660"/>
      <c r="B1551" s="725"/>
    </row>
    <row r="1552" spans="1:2">
      <c r="A1552" s="660"/>
      <c r="B1552" s="725"/>
    </row>
    <row r="1553" spans="1:2">
      <c r="A1553" s="660"/>
      <c r="B1553" s="725"/>
    </row>
    <row r="1554" spans="1:2">
      <c r="A1554" s="660"/>
      <c r="B1554" s="725"/>
    </row>
    <row r="1555" spans="1:2">
      <c r="A1555" s="660"/>
      <c r="B1555" s="725"/>
    </row>
    <row r="1556" spans="1:2">
      <c r="A1556" s="660"/>
      <c r="B1556" s="725"/>
    </row>
    <row r="1557" spans="1:2">
      <c r="A1557" s="660"/>
      <c r="B1557" s="725"/>
    </row>
    <row r="1558" spans="1:2">
      <c r="A1558" s="660"/>
      <c r="B1558" s="725"/>
    </row>
    <row r="1559" spans="1:2">
      <c r="A1559" s="660"/>
      <c r="B1559" s="725"/>
    </row>
    <row r="1560" spans="1:2">
      <c r="A1560" s="660"/>
      <c r="B1560" s="725"/>
    </row>
    <row r="1561" spans="1:2">
      <c r="A1561" s="660"/>
      <c r="B1561" s="725"/>
    </row>
    <row r="1562" spans="1:2">
      <c r="A1562" s="660"/>
      <c r="B1562" s="725"/>
    </row>
    <row r="1563" spans="1:2">
      <c r="A1563" s="660"/>
      <c r="B1563" s="725"/>
    </row>
    <row r="1564" spans="1:2">
      <c r="A1564" s="660"/>
      <c r="B1564" s="725"/>
    </row>
    <row r="1565" spans="1:2">
      <c r="A1565" s="660"/>
      <c r="B1565" s="725"/>
    </row>
    <row r="1566" spans="1:2">
      <c r="A1566" s="660"/>
      <c r="B1566" s="725"/>
    </row>
    <row r="1567" spans="1:2">
      <c r="A1567" s="660"/>
      <c r="B1567" s="725"/>
    </row>
    <row r="1568" spans="1:2">
      <c r="A1568" s="660"/>
      <c r="B1568" s="725"/>
    </row>
    <row r="1569" spans="1:2">
      <c r="A1569" s="660"/>
      <c r="B1569" s="725"/>
    </row>
    <row r="1570" spans="1:2">
      <c r="A1570" s="660"/>
      <c r="B1570" s="725"/>
    </row>
    <row r="1571" spans="1:2">
      <c r="A1571" s="660"/>
      <c r="B1571" s="725"/>
    </row>
    <row r="1572" spans="1:2">
      <c r="A1572" s="660"/>
      <c r="B1572" s="725"/>
    </row>
    <row r="1573" spans="1:2">
      <c r="A1573" s="660"/>
      <c r="B1573" s="725"/>
    </row>
    <row r="1574" spans="1:2">
      <c r="A1574" s="660"/>
      <c r="B1574" s="725"/>
    </row>
    <row r="1575" spans="1:2">
      <c r="A1575" s="660"/>
      <c r="B1575" s="725"/>
    </row>
    <row r="1576" spans="1:2">
      <c r="A1576" s="660"/>
      <c r="B1576" s="725"/>
    </row>
    <row r="1577" spans="1:2">
      <c r="A1577" s="660"/>
      <c r="B1577" s="725"/>
    </row>
    <row r="1578" spans="1:2">
      <c r="A1578" s="660"/>
      <c r="B1578" s="725"/>
    </row>
    <row r="1579" spans="1:2">
      <c r="A1579" s="660"/>
      <c r="B1579" s="725"/>
    </row>
    <row r="1580" spans="1:2">
      <c r="A1580" s="660"/>
      <c r="B1580" s="725"/>
    </row>
    <row r="1581" spans="1:2">
      <c r="A1581" s="660"/>
      <c r="B1581" s="725"/>
    </row>
    <row r="1582" spans="1:2">
      <c r="A1582" s="660"/>
      <c r="B1582" s="725"/>
    </row>
    <row r="1583" spans="1:2">
      <c r="A1583" s="660"/>
      <c r="B1583" s="725"/>
    </row>
    <row r="1584" spans="1:2">
      <c r="A1584" s="660"/>
      <c r="B1584" s="725"/>
    </row>
    <row r="1585" spans="1:2">
      <c r="A1585" s="660"/>
      <c r="B1585" s="725"/>
    </row>
    <row r="1586" spans="1:2">
      <c r="A1586" s="660"/>
      <c r="B1586" s="725"/>
    </row>
    <row r="1587" spans="1:2">
      <c r="A1587" s="660"/>
      <c r="B1587" s="725"/>
    </row>
    <row r="1588" spans="1:2">
      <c r="A1588" s="660"/>
      <c r="B1588" s="725"/>
    </row>
    <row r="1589" spans="1:2">
      <c r="A1589" s="660"/>
      <c r="B1589" s="725"/>
    </row>
    <row r="1590" spans="1:2">
      <c r="A1590" s="660"/>
      <c r="B1590" s="725"/>
    </row>
    <row r="1591" spans="1:2">
      <c r="A1591" s="660"/>
      <c r="B1591" s="725"/>
    </row>
    <row r="1592" spans="1:2">
      <c r="A1592" s="660"/>
      <c r="B1592" s="725"/>
    </row>
    <row r="1593" spans="1:2">
      <c r="A1593" s="660"/>
      <c r="B1593" s="725"/>
    </row>
    <row r="1594" spans="1:2">
      <c r="A1594" s="660"/>
      <c r="B1594" s="725"/>
    </row>
    <row r="1595" spans="1:2">
      <c r="A1595" s="660"/>
      <c r="B1595" s="725"/>
    </row>
    <row r="1596" spans="1:2">
      <c r="A1596" s="660"/>
      <c r="B1596" s="725"/>
    </row>
    <row r="1597" spans="1:2">
      <c r="A1597" s="660"/>
      <c r="B1597" s="725"/>
    </row>
    <row r="1598" spans="1:2">
      <c r="A1598" s="660"/>
      <c r="B1598" s="725"/>
    </row>
    <row r="1599" spans="1:2">
      <c r="A1599" s="660"/>
      <c r="B1599" s="725"/>
    </row>
    <row r="1600" spans="1:2">
      <c r="A1600" s="660"/>
      <c r="B1600" s="725"/>
    </row>
    <row r="1601" spans="1:2">
      <c r="A1601" s="660"/>
      <c r="B1601" s="725"/>
    </row>
    <row r="1602" spans="1:2">
      <c r="A1602" s="660"/>
      <c r="B1602" s="725"/>
    </row>
    <row r="1603" spans="1:2">
      <c r="A1603" s="660"/>
      <c r="B1603" s="725"/>
    </row>
    <row r="1604" spans="1:2">
      <c r="A1604" s="660"/>
      <c r="B1604" s="725"/>
    </row>
    <row r="1605" spans="1:2">
      <c r="A1605" s="660"/>
      <c r="B1605" s="725"/>
    </row>
    <row r="1606" spans="1:2">
      <c r="A1606" s="660"/>
      <c r="B1606" s="725"/>
    </row>
    <row r="1607" spans="1:2">
      <c r="A1607" s="660"/>
      <c r="B1607" s="725"/>
    </row>
    <row r="1608" spans="1:2">
      <c r="A1608" s="660"/>
      <c r="B1608" s="725"/>
    </row>
    <row r="1609" spans="1:2">
      <c r="A1609" s="660"/>
      <c r="B1609" s="725"/>
    </row>
    <row r="1610" spans="1:2">
      <c r="A1610" s="660"/>
      <c r="B1610" s="725"/>
    </row>
    <row r="1611" spans="1:2">
      <c r="A1611" s="660"/>
      <c r="B1611" s="725"/>
    </row>
    <row r="1612" spans="1:2">
      <c r="A1612" s="660"/>
      <c r="B1612" s="725"/>
    </row>
    <row r="1613" spans="1:2">
      <c r="A1613" s="660"/>
      <c r="B1613" s="725"/>
    </row>
    <row r="1614" spans="1:2">
      <c r="A1614" s="660"/>
      <c r="B1614" s="725"/>
    </row>
    <row r="1615" spans="1:2">
      <c r="A1615" s="660"/>
      <c r="B1615" s="725"/>
    </row>
    <row r="1616" spans="1:2">
      <c r="A1616" s="660"/>
      <c r="B1616" s="725"/>
    </row>
    <row r="1617" spans="1:2">
      <c r="A1617" s="660"/>
      <c r="B1617" s="725"/>
    </row>
    <row r="1618" spans="1:2">
      <c r="A1618" s="660"/>
      <c r="B1618" s="725"/>
    </row>
    <row r="1619" spans="1:2">
      <c r="A1619" s="660"/>
      <c r="B1619" s="725"/>
    </row>
    <row r="1620" spans="1:2">
      <c r="A1620" s="660"/>
      <c r="B1620" s="725"/>
    </row>
    <row r="1621" spans="1:2">
      <c r="A1621" s="660"/>
      <c r="B1621" s="725"/>
    </row>
    <row r="1622" spans="1:2">
      <c r="A1622" s="660"/>
      <c r="B1622" s="725"/>
    </row>
    <row r="1623" spans="1:2">
      <c r="A1623" s="660"/>
      <c r="B1623" s="725"/>
    </row>
    <row r="1624" spans="1:2">
      <c r="A1624" s="660"/>
      <c r="B1624" s="725"/>
    </row>
    <row r="1625" spans="1:2">
      <c r="A1625" s="660"/>
      <c r="B1625" s="725"/>
    </row>
    <row r="1626" spans="1:2">
      <c r="A1626" s="660"/>
      <c r="B1626" s="725"/>
    </row>
    <row r="1627" spans="1:2">
      <c r="A1627" s="660"/>
      <c r="B1627" s="725"/>
    </row>
    <row r="1628" spans="1:2">
      <c r="A1628" s="660"/>
      <c r="B1628" s="725"/>
    </row>
    <row r="1629" spans="1:2">
      <c r="A1629" s="660"/>
      <c r="B1629" s="725"/>
    </row>
    <row r="1630" spans="1:2">
      <c r="A1630" s="660"/>
      <c r="B1630" s="725"/>
    </row>
    <row r="1631" spans="1:2">
      <c r="A1631" s="660"/>
      <c r="B1631" s="725"/>
    </row>
    <row r="1632" spans="1:2">
      <c r="A1632" s="660"/>
      <c r="B1632" s="725"/>
    </row>
    <row r="1633" spans="1:2">
      <c r="A1633" s="660"/>
      <c r="B1633" s="725"/>
    </row>
    <row r="1634" spans="1:2">
      <c r="A1634" s="660"/>
      <c r="B1634" s="725"/>
    </row>
    <row r="1635" spans="1:2">
      <c r="A1635" s="660"/>
      <c r="B1635" s="725"/>
    </row>
    <row r="1636" spans="1:2">
      <c r="A1636" s="660"/>
      <c r="B1636" s="725"/>
    </row>
    <row r="1637" spans="1:2">
      <c r="A1637" s="660"/>
      <c r="B1637" s="725"/>
    </row>
    <row r="1638" spans="1:2">
      <c r="A1638" s="660"/>
      <c r="B1638" s="725"/>
    </row>
    <row r="1639" spans="1:2">
      <c r="A1639" s="660"/>
      <c r="B1639" s="725"/>
    </row>
    <row r="1640" spans="1:2">
      <c r="A1640" s="660"/>
      <c r="B1640" s="725"/>
    </row>
    <row r="1641" spans="1:2">
      <c r="A1641" s="660"/>
      <c r="B1641" s="725"/>
    </row>
    <row r="1642" spans="1:2">
      <c r="A1642" s="660"/>
      <c r="B1642" s="725"/>
    </row>
    <row r="1643" spans="1:2">
      <c r="A1643" s="660"/>
      <c r="B1643" s="725"/>
    </row>
    <row r="1644" spans="1:2">
      <c r="A1644" s="660"/>
      <c r="B1644" s="725"/>
    </row>
    <row r="1645" spans="1:2">
      <c r="A1645" s="660"/>
      <c r="B1645" s="725"/>
    </row>
    <row r="1646" spans="1:2">
      <c r="A1646" s="660"/>
      <c r="B1646" s="725"/>
    </row>
    <row r="1647" spans="1:2">
      <c r="A1647" s="660"/>
      <c r="B1647" s="725"/>
    </row>
    <row r="1648" spans="1:2">
      <c r="A1648" s="660"/>
      <c r="B1648" s="725"/>
    </row>
    <row r="1649" spans="1:2">
      <c r="A1649" s="660"/>
      <c r="B1649" s="725"/>
    </row>
    <row r="1650" spans="1:2">
      <c r="A1650" s="660"/>
      <c r="B1650" s="725"/>
    </row>
    <row r="1651" spans="1:2">
      <c r="A1651" s="660"/>
      <c r="B1651" s="725"/>
    </row>
    <row r="1652" spans="1:2">
      <c r="A1652" s="660"/>
      <c r="B1652" s="725"/>
    </row>
    <row r="1653" spans="1:2">
      <c r="A1653" s="660"/>
      <c r="B1653" s="725"/>
    </row>
    <row r="1654" spans="1:2">
      <c r="A1654" s="660"/>
      <c r="B1654" s="725"/>
    </row>
    <row r="1655" spans="1:2">
      <c r="A1655" s="660"/>
      <c r="B1655" s="725"/>
    </row>
    <row r="1656" spans="1:2">
      <c r="A1656" s="660"/>
      <c r="B1656" s="725"/>
    </row>
    <row r="1657" spans="1:2">
      <c r="A1657" s="660"/>
      <c r="B1657" s="725"/>
    </row>
    <row r="1658" spans="1:2">
      <c r="A1658" s="660"/>
      <c r="B1658" s="725"/>
    </row>
    <row r="1659" spans="1:2">
      <c r="A1659" s="660"/>
      <c r="B1659" s="725"/>
    </row>
    <row r="1660" spans="1:2">
      <c r="A1660" s="660"/>
      <c r="B1660" s="725"/>
    </row>
    <row r="1661" spans="1:2">
      <c r="A1661" s="660"/>
      <c r="B1661" s="725"/>
    </row>
    <row r="1662" spans="1:2">
      <c r="A1662" s="660"/>
      <c r="B1662" s="725"/>
    </row>
    <row r="1663" spans="1:2">
      <c r="A1663" s="660"/>
      <c r="B1663" s="725"/>
    </row>
    <row r="1664" spans="1:2">
      <c r="A1664" s="660"/>
      <c r="B1664" s="725"/>
    </row>
    <row r="1665" spans="1:2">
      <c r="A1665" s="660"/>
      <c r="B1665" s="725"/>
    </row>
    <row r="1666" spans="1:2">
      <c r="A1666" s="660"/>
      <c r="B1666" s="725"/>
    </row>
    <row r="1667" spans="1:2">
      <c r="A1667" s="660"/>
      <c r="B1667" s="725"/>
    </row>
    <row r="1668" spans="1:2">
      <c r="A1668" s="660"/>
      <c r="B1668" s="725"/>
    </row>
    <row r="1669" spans="1:2">
      <c r="A1669" s="660"/>
      <c r="B1669" s="725"/>
    </row>
    <row r="1670" spans="1:2">
      <c r="A1670" s="660"/>
      <c r="B1670" s="725"/>
    </row>
    <row r="1671" spans="1:2">
      <c r="A1671" s="660"/>
      <c r="B1671" s="725"/>
    </row>
    <row r="1672" spans="1:2">
      <c r="A1672" s="660"/>
      <c r="B1672" s="725"/>
    </row>
    <row r="1673" spans="1:2">
      <c r="A1673" s="660"/>
      <c r="B1673" s="725"/>
    </row>
    <row r="1674" spans="1:2">
      <c r="A1674" s="660"/>
      <c r="B1674" s="725"/>
    </row>
    <row r="1675" spans="1:2">
      <c r="A1675" s="660"/>
      <c r="B1675" s="725"/>
    </row>
    <row r="1676" spans="1:2">
      <c r="A1676" s="660"/>
      <c r="B1676" s="725"/>
    </row>
    <row r="1677" spans="1:2">
      <c r="A1677" s="660"/>
      <c r="B1677" s="725"/>
    </row>
    <row r="1678" spans="1:2">
      <c r="A1678" s="660"/>
      <c r="B1678" s="725"/>
    </row>
    <row r="1679" spans="1:2">
      <c r="A1679" s="660"/>
      <c r="B1679" s="725"/>
    </row>
    <row r="1680" spans="1:2">
      <c r="A1680" s="660"/>
      <c r="B1680" s="725"/>
    </row>
    <row r="1681" spans="1:2">
      <c r="A1681" s="660"/>
      <c r="B1681" s="725"/>
    </row>
    <row r="1682" spans="1:2">
      <c r="A1682" s="660"/>
      <c r="B1682" s="725"/>
    </row>
    <row r="1683" spans="1:2">
      <c r="A1683" s="660"/>
      <c r="B1683" s="725"/>
    </row>
    <row r="1684" spans="1:2">
      <c r="A1684" s="660"/>
      <c r="B1684" s="725"/>
    </row>
    <row r="1685" spans="1:2">
      <c r="A1685" s="660"/>
      <c r="B1685" s="725"/>
    </row>
    <row r="1686" spans="1:2">
      <c r="A1686" s="660"/>
      <c r="B1686" s="725"/>
    </row>
    <row r="1687" spans="1:2">
      <c r="A1687" s="660"/>
      <c r="B1687" s="725"/>
    </row>
    <row r="1688" spans="1:2">
      <c r="A1688" s="660"/>
      <c r="B1688" s="725"/>
    </row>
    <row r="1689" spans="1:2">
      <c r="A1689" s="660"/>
      <c r="B1689" s="725"/>
    </row>
    <row r="1690" spans="1:2">
      <c r="A1690" s="660"/>
      <c r="B1690" s="725"/>
    </row>
    <row r="1691" spans="1:2">
      <c r="A1691" s="660"/>
      <c r="B1691" s="725"/>
    </row>
    <row r="1692" spans="1:2">
      <c r="A1692" s="660"/>
      <c r="B1692" s="725"/>
    </row>
    <row r="1693" spans="1:2">
      <c r="A1693" s="660"/>
      <c r="B1693" s="725"/>
    </row>
    <row r="1694" spans="1:2">
      <c r="A1694" s="660"/>
      <c r="B1694" s="725"/>
    </row>
    <row r="1695" spans="1:2">
      <c r="A1695" s="660"/>
      <c r="B1695" s="725"/>
    </row>
    <row r="1696" spans="1:2">
      <c r="A1696" s="660"/>
      <c r="B1696" s="725"/>
    </row>
    <row r="1697" spans="1:2">
      <c r="A1697" s="660"/>
      <c r="B1697" s="725"/>
    </row>
    <row r="1698" spans="1:2">
      <c r="A1698" s="660"/>
      <c r="B1698" s="725"/>
    </row>
    <row r="1699" spans="1:2">
      <c r="A1699" s="660"/>
      <c r="B1699" s="725"/>
    </row>
    <row r="1700" spans="1:2">
      <c r="A1700" s="660"/>
      <c r="B1700" s="725"/>
    </row>
    <row r="1701" spans="1:2">
      <c r="A1701" s="660"/>
      <c r="B1701" s="725"/>
    </row>
    <row r="1702" spans="1:2">
      <c r="A1702" s="660"/>
      <c r="B1702" s="725"/>
    </row>
    <row r="1703" spans="1:2">
      <c r="A1703" s="660"/>
      <c r="B1703" s="725"/>
    </row>
    <row r="1704" spans="1:2">
      <c r="A1704" s="660"/>
      <c r="B1704" s="725"/>
    </row>
    <row r="1705" spans="1:2">
      <c r="A1705" s="660"/>
      <c r="B1705" s="725"/>
    </row>
    <row r="1706" spans="1:2">
      <c r="A1706" s="660"/>
      <c r="B1706" s="725"/>
    </row>
    <row r="1707" spans="1:2">
      <c r="A1707" s="660"/>
      <c r="B1707" s="725"/>
    </row>
    <row r="1708" spans="1:2">
      <c r="A1708" s="660"/>
      <c r="B1708" s="725"/>
    </row>
    <row r="1709" spans="1:2">
      <c r="A1709" s="660"/>
      <c r="B1709" s="725"/>
    </row>
    <row r="1710" spans="1:2">
      <c r="A1710" s="660"/>
      <c r="B1710" s="725"/>
    </row>
    <row r="1711" spans="1:2">
      <c r="A1711" s="660"/>
      <c r="B1711" s="725"/>
    </row>
    <row r="1712" spans="1:2">
      <c r="A1712" s="660"/>
      <c r="B1712" s="725"/>
    </row>
    <row r="1713" spans="1:2">
      <c r="A1713" s="660"/>
      <c r="B1713" s="725"/>
    </row>
    <row r="1714" spans="1:2">
      <c r="A1714" s="660"/>
      <c r="B1714" s="725"/>
    </row>
    <row r="1715" spans="1:2">
      <c r="A1715" s="660"/>
      <c r="B1715" s="725"/>
    </row>
    <row r="1716" spans="1:2">
      <c r="A1716" s="660"/>
      <c r="B1716" s="725"/>
    </row>
    <row r="1717" spans="1:2">
      <c r="A1717" s="660"/>
      <c r="B1717" s="725"/>
    </row>
    <row r="1718" spans="1:2">
      <c r="A1718" s="660"/>
      <c r="B1718" s="725"/>
    </row>
    <row r="1719" spans="1:2">
      <c r="A1719" s="660"/>
      <c r="B1719" s="725"/>
    </row>
    <row r="1720" spans="1:2">
      <c r="A1720" s="660"/>
      <c r="B1720" s="725"/>
    </row>
    <row r="1721" spans="1:2">
      <c r="A1721" s="660"/>
      <c r="B1721" s="725"/>
    </row>
    <row r="1722" spans="1:2">
      <c r="A1722" s="660"/>
      <c r="B1722" s="725"/>
    </row>
    <row r="1723" spans="1:2">
      <c r="A1723" s="660"/>
      <c r="B1723" s="725"/>
    </row>
    <row r="1724" spans="1:2">
      <c r="A1724" s="660"/>
      <c r="B1724" s="725"/>
    </row>
    <row r="1725" spans="1:2">
      <c r="A1725" s="660"/>
      <c r="B1725" s="725"/>
    </row>
    <row r="1726" spans="1:2">
      <c r="A1726" s="660"/>
      <c r="B1726" s="725"/>
    </row>
    <row r="1727" spans="1:2">
      <c r="A1727" s="660"/>
      <c r="B1727" s="725"/>
    </row>
    <row r="1728" spans="1:2">
      <c r="A1728" s="660"/>
      <c r="B1728" s="725"/>
    </row>
    <row r="1729" spans="1:2">
      <c r="A1729" s="660"/>
      <c r="B1729" s="725"/>
    </row>
    <row r="1730" spans="1:2">
      <c r="A1730" s="660"/>
      <c r="B1730" s="725"/>
    </row>
    <row r="1731" spans="1:2">
      <c r="A1731" s="660"/>
      <c r="B1731" s="725"/>
    </row>
    <row r="1732" spans="1:2">
      <c r="A1732" s="660"/>
      <c r="B1732" s="725"/>
    </row>
    <row r="1733" spans="1:2">
      <c r="A1733" s="660"/>
      <c r="B1733" s="725"/>
    </row>
    <row r="1734" spans="1:2">
      <c r="A1734" s="660"/>
      <c r="B1734" s="725"/>
    </row>
    <row r="1735" spans="1:2">
      <c r="A1735" s="660"/>
      <c r="B1735" s="725"/>
    </row>
    <row r="1736" spans="1:2">
      <c r="A1736" s="660"/>
      <c r="B1736" s="725"/>
    </row>
    <row r="1737" spans="1:2">
      <c r="A1737" s="660"/>
      <c r="B1737" s="725"/>
    </row>
    <row r="1738" spans="1:2">
      <c r="A1738" s="660"/>
      <c r="B1738" s="725"/>
    </row>
    <row r="1739" spans="1:2">
      <c r="A1739" s="660"/>
      <c r="B1739" s="725"/>
    </row>
    <row r="1740" spans="1:2">
      <c r="A1740" s="660"/>
      <c r="B1740" s="725"/>
    </row>
    <row r="1741" spans="1:2">
      <c r="A1741" s="660"/>
      <c r="B1741" s="725"/>
    </row>
    <row r="1742" spans="1:2">
      <c r="A1742" s="660"/>
      <c r="B1742" s="725"/>
    </row>
    <row r="1743" spans="1:2">
      <c r="A1743" s="660"/>
      <c r="B1743" s="725"/>
    </row>
    <row r="1744" spans="1:2">
      <c r="A1744" s="660"/>
      <c r="B1744" s="725"/>
    </row>
    <row r="1745" spans="1:2">
      <c r="A1745" s="660"/>
      <c r="B1745" s="725"/>
    </row>
    <row r="1746" spans="1:2">
      <c r="A1746" s="660"/>
      <c r="B1746" s="725"/>
    </row>
    <row r="1747" spans="1:2">
      <c r="A1747" s="660"/>
      <c r="B1747" s="725"/>
    </row>
    <row r="1748" spans="1:2">
      <c r="A1748" s="660"/>
      <c r="B1748" s="725"/>
    </row>
    <row r="1749" spans="1:2">
      <c r="A1749" s="660"/>
      <c r="B1749" s="725"/>
    </row>
    <row r="1750" spans="1:2">
      <c r="A1750" s="660"/>
      <c r="B1750" s="725"/>
    </row>
    <row r="1751" spans="1:2">
      <c r="A1751" s="660"/>
      <c r="B1751" s="725"/>
    </row>
    <row r="1752" spans="1:2">
      <c r="A1752" s="660"/>
      <c r="B1752" s="725"/>
    </row>
    <row r="1753" spans="1:2">
      <c r="A1753" s="660"/>
      <c r="B1753" s="725"/>
    </row>
    <row r="1754" spans="1:2">
      <c r="A1754" s="660"/>
      <c r="B1754" s="725"/>
    </row>
    <row r="1755" spans="1:2">
      <c r="A1755" s="660"/>
      <c r="B1755" s="725"/>
    </row>
    <row r="1756" spans="1:2">
      <c r="A1756" s="660"/>
      <c r="B1756" s="725"/>
    </row>
    <row r="1757" spans="1:2">
      <c r="A1757" s="660"/>
      <c r="B1757" s="725"/>
    </row>
    <row r="1758" spans="1:2">
      <c r="A1758" s="660"/>
      <c r="B1758" s="725"/>
    </row>
    <row r="1759" spans="1:2">
      <c r="A1759" s="660"/>
      <c r="B1759" s="725"/>
    </row>
    <row r="1760" spans="1:2">
      <c r="A1760" s="660"/>
      <c r="B1760" s="725"/>
    </row>
    <row r="1761" spans="1:2">
      <c r="A1761" s="660"/>
      <c r="B1761" s="725"/>
    </row>
    <row r="1762" spans="1:2">
      <c r="A1762" s="660"/>
      <c r="B1762" s="725"/>
    </row>
    <row r="1763" spans="1:2">
      <c r="A1763" s="660"/>
      <c r="B1763" s="725"/>
    </row>
    <row r="1764" spans="1:2">
      <c r="A1764" s="660"/>
      <c r="B1764" s="725"/>
    </row>
    <row r="1765" spans="1:2">
      <c r="A1765" s="660"/>
      <c r="B1765" s="725"/>
    </row>
    <row r="1766" spans="1:2">
      <c r="A1766" s="660"/>
      <c r="B1766" s="725"/>
    </row>
    <row r="1767" spans="1:2">
      <c r="A1767" s="660"/>
      <c r="B1767" s="725"/>
    </row>
    <row r="1768" spans="1:2">
      <c r="A1768" s="660"/>
      <c r="B1768" s="725"/>
    </row>
    <row r="1769" spans="1:2">
      <c r="A1769" s="660"/>
      <c r="B1769" s="725"/>
    </row>
    <row r="1770" spans="1:2">
      <c r="A1770" s="660"/>
      <c r="B1770" s="725"/>
    </row>
    <row r="1771" spans="1:2">
      <c r="A1771" s="660"/>
      <c r="B1771" s="725"/>
    </row>
    <row r="1772" spans="1:2">
      <c r="A1772" s="660"/>
      <c r="B1772" s="725"/>
    </row>
    <row r="1773" spans="1:2">
      <c r="A1773" s="660"/>
      <c r="B1773" s="725"/>
    </row>
    <row r="1774" spans="1:2">
      <c r="A1774" s="660"/>
      <c r="B1774" s="725"/>
    </row>
    <row r="1775" spans="1:2">
      <c r="A1775" s="660"/>
      <c r="B1775" s="725"/>
    </row>
    <row r="1776" spans="1:2">
      <c r="A1776" s="660"/>
      <c r="B1776" s="725"/>
    </row>
    <row r="1777" spans="1:2">
      <c r="A1777" s="660"/>
      <c r="B1777" s="725"/>
    </row>
    <row r="1778" spans="1:2">
      <c r="A1778" s="664"/>
      <c r="B1778" s="725"/>
    </row>
    <row r="1779" spans="1:2">
      <c r="A1779" s="664"/>
      <c r="B1779" s="725"/>
    </row>
    <row r="1780" spans="1:2">
      <c r="A1780" s="664"/>
      <c r="B1780" s="725"/>
    </row>
    <row r="1781" spans="1:2">
      <c r="A1781" s="664"/>
      <c r="B1781" s="725"/>
    </row>
    <row r="1782" spans="1:2">
      <c r="A1782" s="664"/>
      <c r="B1782" s="725"/>
    </row>
    <row r="1783" spans="1:2">
      <c r="A1783" s="664"/>
      <c r="B1783" s="725"/>
    </row>
    <row r="1784" spans="1:2">
      <c r="A1784" s="664"/>
      <c r="B1784" s="725"/>
    </row>
    <row r="1785" spans="1:2">
      <c r="A1785" s="664"/>
      <c r="B1785" s="725"/>
    </row>
    <row r="1786" spans="1:2">
      <c r="A1786" s="664"/>
      <c r="B1786" s="725"/>
    </row>
    <row r="1787" spans="1:2">
      <c r="A1787" s="664"/>
      <c r="B1787" s="725"/>
    </row>
    <row r="1788" spans="1:2">
      <c r="A1788" s="664"/>
      <c r="B1788" s="725"/>
    </row>
    <row r="1789" spans="1:2">
      <c r="A1789" s="664"/>
      <c r="B1789" s="725"/>
    </row>
    <row r="1790" spans="1:2">
      <c r="A1790" s="664"/>
      <c r="B1790" s="725"/>
    </row>
    <row r="1791" spans="1:2">
      <c r="A1791" s="664"/>
      <c r="B1791" s="725"/>
    </row>
    <row r="1792" spans="1:2">
      <c r="A1792" s="664"/>
      <c r="B1792" s="725"/>
    </row>
    <row r="1793" spans="1:2">
      <c r="A1793" s="664"/>
      <c r="B1793" s="725"/>
    </row>
    <row r="1794" spans="1:2">
      <c r="A1794" s="664"/>
      <c r="B1794" s="725"/>
    </row>
    <row r="1795" spans="1:2">
      <c r="A1795" s="664"/>
      <c r="B1795" s="725"/>
    </row>
    <row r="1796" spans="1:2">
      <c r="A1796" s="664"/>
      <c r="B1796" s="725"/>
    </row>
    <row r="1797" spans="1:2">
      <c r="A1797" s="664"/>
      <c r="B1797" s="725"/>
    </row>
    <row r="1798" spans="1:2">
      <c r="A1798" s="664"/>
      <c r="B1798" s="725"/>
    </row>
    <row r="1799" spans="1:2">
      <c r="A1799" s="664"/>
      <c r="B1799" s="725"/>
    </row>
    <row r="1800" spans="1:2">
      <c r="A1800" s="664"/>
      <c r="B1800" s="725"/>
    </row>
    <row r="1801" spans="1:2">
      <c r="A1801" s="664"/>
      <c r="B1801" s="725"/>
    </row>
    <row r="1802" spans="1:2">
      <c r="A1802" s="664"/>
      <c r="B1802" s="725"/>
    </row>
    <row r="1803" spans="1:2">
      <c r="A1803" s="664"/>
      <c r="B1803" s="725"/>
    </row>
    <row r="1804" spans="1:2">
      <c r="A1804" s="664"/>
      <c r="B1804" s="725"/>
    </row>
    <row r="1805" spans="1:2">
      <c r="A1805" s="664"/>
      <c r="B1805" s="725"/>
    </row>
    <row r="1806" spans="1:2">
      <c r="A1806" s="664"/>
      <c r="B1806" s="725"/>
    </row>
    <row r="1807" spans="1:2">
      <c r="A1807" s="664"/>
      <c r="B1807" s="725"/>
    </row>
    <row r="1808" spans="1:2">
      <c r="A1808" s="664"/>
      <c r="B1808" s="725"/>
    </row>
    <row r="1809" spans="1:2">
      <c r="A1809" s="664"/>
      <c r="B1809" s="725"/>
    </row>
    <row r="1810" spans="1:2">
      <c r="A1810" s="664"/>
      <c r="B1810" s="725"/>
    </row>
    <row r="1811" spans="1:2">
      <c r="A1811" s="664"/>
      <c r="B1811" s="725"/>
    </row>
    <row r="1812" spans="1:2">
      <c r="A1812" s="664"/>
      <c r="B1812" s="725"/>
    </row>
    <row r="1813" spans="1:2">
      <c r="A1813" s="664"/>
      <c r="B1813" s="725"/>
    </row>
    <row r="1814" spans="1:2">
      <c r="A1814" s="664"/>
      <c r="B1814" s="725"/>
    </row>
    <row r="1815" spans="1:2">
      <c r="A1815" s="664"/>
      <c r="B1815" s="725"/>
    </row>
    <row r="1816" spans="1:2">
      <c r="A1816" s="664"/>
      <c r="B1816" s="725"/>
    </row>
    <row r="1817" spans="1:2">
      <c r="A1817" s="664"/>
      <c r="B1817" s="725"/>
    </row>
    <row r="1818" spans="1:2">
      <c r="A1818" s="664"/>
      <c r="B1818" s="725"/>
    </row>
    <row r="1819" spans="1:2">
      <c r="A1819" s="664"/>
      <c r="B1819" s="725"/>
    </row>
    <row r="1820" spans="1:2">
      <c r="A1820" s="664"/>
      <c r="B1820" s="725"/>
    </row>
    <row r="1821" spans="1:2">
      <c r="A1821" s="664"/>
      <c r="B1821" s="725"/>
    </row>
    <row r="1822" spans="1:2">
      <c r="A1822" s="664"/>
      <c r="B1822" s="725"/>
    </row>
    <row r="1823" spans="1:2">
      <c r="A1823" s="664"/>
      <c r="B1823" s="725"/>
    </row>
    <row r="1824" spans="1:2">
      <c r="A1824" s="664"/>
      <c r="B1824" s="725"/>
    </row>
    <row r="1825" spans="1:2">
      <c r="A1825" s="664"/>
      <c r="B1825" s="725"/>
    </row>
    <row r="1826" spans="1:2">
      <c r="A1826" s="664"/>
      <c r="B1826" s="725"/>
    </row>
    <row r="1827" spans="1:2">
      <c r="A1827" s="664"/>
      <c r="B1827" s="725"/>
    </row>
    <row r="1828" spans="1:2">
      <c r="A1828" s="664"/>
      <c r="B1828" s="725"/>
    </row>
    <row r="1829" spans="1:2">
      <c r="A1829" s="664"/>
      <c r="B1829" s="725"/>
    </row>
    <row r="1830" spans="1:2">
      <c r="A1830" s="664"/>
      <c r="B1830" s="725"/>
    </row>
    <row r="1831" spans="1:2">
      <c r="A1831" s="664"/>
      <c r="B1831" s="725"/>
    </row>
    <row r="1832" spans="1:2">
      <c r="A1832" s="664"/>
      <c r="B1832" s="725"/>
    </row>
    <row r="1833" spans="1:2">
      <c r="A1833" s="664"/>
      <c r="B1833" s="725"/>
    </row>
    <row r="1834" spans="1:2">
      <c r="A1834" s="664"/>
      <c r="B1834" s="725"/>
    </row>
    <row r="1835" spans="1:2">
      <c r="A1835" s="664"/>
      <c r="B1835" s="725"/>
    </row>
    <row r="1836" spans="1:2">
      <c r="A1836" s="664"/>
      <c r="B1836" s="725"/>
    </row>
    <row r="1837" spans="1:2">
      <c r="A1837" s="664"/>
      <c r="B1837" s="725"/>
    </row>
    <row r="1838" spans="1:2">
      <c r="A1838" s="664"/>
      <c r="B1838" s="725"/>
    </row>
    <row r="1839" spans="1:2">
      <c r="A1839" s="664"/>
      <c r="B1839" s="725"/>
    </row>
    <row r="1840" spans="1:2">
      <c r="A1840" s="664"/>
      <c r="B1840" s="725"/>
    </row>
    <row r="1841" spans="1:2">
      <c r="A1841" s="664"/>
      <c r="B1841" s="725"/>
    </row>
    <row r="1842" spans="1:2">
      <c r="A1842" s="664"/>
      <c r="B1842" s="725"/>
    </row>
    <row r="1843" spans="1:2">
      <c r="A1843" s="664"/>
      <c r="B1843" s="725"/>
    </row>
    <row r="1844" spans="1:2">
      <c r="A1844" s="664"/>
      <c r="B1844" s="725"/>
    </row>
    <row r="1845" spans="1:2">
      <c r="A1845" s="664"/>
      <c r="B1845" s="725"/>
    </row>
    <row r="1846" spans="1:2">
      <c r="A1846" s="664"/>
      <c r="B1846" s="725"/>
    </row>
    <row r="1847" spans="1:2">
      <c r="A1847" s="664"/>
      <c r="B1847" s="725"/>
    </row>
    <row r="1848" spans="1:2">
      <c r="A1848" s="664"/>
      <c r="B1848" s="725"/>
    </row>
    <row r="1849" spans="1:2">
      <c r="A1849" s="664"/>
      <c r="B1849" s="725"/>
    </row>
    <row r="1850" spans="1:2">
      <c r="A1850" s="664"/>
      <c r="B1850" s="725"/>
    </row>
    <row r="1851" spans="1:2">
      <c r="A1851" s="664"/>
      <c r="B1851" s="725"/>
    </row>
    <row r="1852" spans="1:2">
      <c r="A1852" s="664"/>
      <c r="B1852" s="725"/>
    </row>
    <row r="1853" spans="1:2">
      <c r="A1853" s="664"/>
      <c r="B1853" s="725"/>
    </row>
    <row r="1854" spans="1:2">
      <c r="A1854" s="664"/>
      <c r="B1854" s="725"/>
    </row>
    <row r="1855" spans="1:2">
      <c r="A1855" s="664"/>
      <c r="B1855" s="725"/>
    </row>
    <row r="1856" spans="1:2">
      <c r="A1856" s="664"/>
      <c r="B1856" s="725"/>
    </row>
    <row r="1857" spans="1:2">
      <c r="A1857" s="664"/>
      <c r="B1857" s="725"/>
    </row>
    <row r="1858" spans="1:2">
      <c r="A1858" s="664"/>
      <c r="B1858" s="725"/>
    </row>
    <row r="1859" spans="1:2">
      <c r="A1859" s="664"/>
      <c r="B1859" s="725"/>
    </row>
    <row r="1860" spans="1:2">
      <c r="A1860" s="664"/>
      <c r="B1860" s="725"/>
    </row>
    <row r="1861" spans="1:2">
      <c r="A1861" s="664"/>
      <c r="B1861" s="725"/>
    </row>
    <row r="1862" spans="1:2">
      <c r="A1862" s="664"/>
      <c r="B1862" s="725"/>
    </row>
    <row r="1863" spans="1:2">
      <c r="A1863" s="664"/>
      <c r="B1863" s="725"/>
    </row>
    <row r="1864" spans="1:2">
      <c r="A1864" s="664"/>
      <c r="B1864" s="725"/>
    </row>
    <row r="1865" spans="1:2">
      <c r="A1865" s="664"/>
      <c r="B1865" s="725"/>
    </row>
    <row r="1866" spans="1:2">
      <c r="A1866" s="664"/>
      <c r="B1866" s="725"/>
    </row>
    <row r="1867" spans="1:2">
      <c r="A1867" s="664"/>
      <c r="B1867" s="725"/>
    </row>
    <row r="1868" spans="1:2">
      <c r="A1868" s="664"/>
      <c r="B1868" s="725"/>
    </row>
    <row r="1869" spans="1:2">
      <c r="A1869" s="664"/>
      <c r="B1869" s="725"/>
    </row>
    <row r="1870" spans="1:2">
      <c r="A1870" s="664"/>
      <c r="B1870" s="725"/>
    </row>
    <row r="1871" spans="1:2">
      <c r="A1871" s="664"/>
      <c r="B1871" s="725"/>
    </row>
    <row r="1872" spans="1:2">
      <c r="A1872" s="664"/>
      <c r="B1872" s="725"/>
    </row>
    <row r="1873" spans="1:2">
      <c r="A1873" s="664"/>
      <c r="B1873" s="725"/>
    </row>
    <row r="1874" spans="1:2">
      <c r="A1874" s="664"/>
      <c r="B1874" s="725"/>
    </row>
    <row r="1875" spans="1:2">
      <c r="A1875" s="664"/>
      <c r="B1875" s="725"/>
    </row>
    <row r="1876" spans="1:2">
      <c r="A1876" s="664"/>
      <c r="B1876" s="725"/>
    </row>
    <row r="1877" spans="1:2">
      <c r="A1877" s="664"/>
      <c r="B1877" s="725"/>
    </row>
    <row r="1878" spans="1:2">
      <c r="A1878" s="664"/>
      <c r="B1878" s="725"/>
    </row>
    <row r="1879" spans="1:2">
      <c r="A1879" s="664"/>
      <c r="B1879" s="725"/>
    </row>
    <row r="1880" spans="1:2">
      <c r="A1880" s="664"/>
      <c r="B1880" s="725"/>
    </row>
    <row r="1881" spans="1:2">
      <c r="A1881" s="664"/>
      <c r="B1881" s="725"/>
    </row>
    <row r="1882" spans="1:2">
      <c r="A1882" s="664"/>
      <c r="B1882" s="725"/>
    </row>
    <row r="1883" spans="1:2">
      <c r="A1883" s="664"/>
      <c r="B1883" s="725"/>
    </row>
    <row r="1884" spans="1:2">
      <c r="A1884" s="664"/>
      <c r="B1884" s="725"/>
    </row>
    <row r="1885" spans="1:2">
      <c r="A1885" s="664"/>
      <c r="B1885" s="725"/>
    </row>
    <row r="1886" spans="1:2">
      <c r="A1886" s="664"/>
      <c r="B1886" s="725"/>
    </row>
    <row r="1887" spans="1:2">
      <c r="A1887" s="664"/>
      <c r="B1887" s="725"/>
    </row>
    <row r="1888" spans="1:2">
      <c r="A1888" s="664"/>
      <c r="B1888" s="725"/>
    </row>
    <row r="1889" spans="1:2">
      <c r="A1889" s="664"/>
      <c r="B1889" s="725"/>
    </row>
    <row r="1890" spans="1:2">
      <c r="A1890" s="664"/>
      <c r="B1890" s="725"/>
    </row>
    <row r="1891" spans="1:2">
      <c r="A1891" s="664"/>
      <c r="B1891" s="725"/>
    </row>
    <row r="1892" spans="1:2">
      <c r="A1892" s="664"/>
      <c r="B1892" s="725"/>
    </row>
    <row r="1893" spans="1:2">
      <c r="A1893" s="664"/>
      <c r="B1893" s="725"/>
    </row>
    <row r="1894" spans="1:2">
      <c r="A1894" s="664"/>
      <c r="B1894" s="725"/>
    </row>
    <row r="1895" spans="1:2">
      <c r="A1895" s="664"/>
      <c r="B1895" s="725"/>
    </row>
    <row r="1896" spans="1:2">
      <c r="A1896" s="664"/>
      <c r="B1896" s="725"/>
    </row>
    <row r="1897" spans="1:2">
      <c r="A1897" s="664"/>
      <c r="B1897" s="725"/>
    </row>
    <row r="1898" spans="1:2">
      <c r="A1898" s="664"/>
      <c r="B1898" s="725"/>
    </row>
    <row r="1899" spans="1:2">
      <c r="A1899" s="664"/>
      <c r="B1899" s="725"/>
    </row>
    <row r="1900" spans="1:2">
      <c r="A1900" s="664"/>
      <c r="B1900" s="725"/>
    </row>
    <row r="1901" spans="1:2">
      <c r="A1901" s="664"/>
      <c r="B1901" s="725"/>
    </row>
    <row r="1902" spans="1:2">
      <c r="A1902" s="664"/>
      <c r="B1902" s="725"/>
    </row>
    <row r="1903" spans="1:2">
      <c r="A1903" s="664"/>
      <c r="B1903" s="725"/>
    </row>
    <row r="1904" spans="1:2">
      <c r="A1904" s="664"/>
      <c r="B1904" s="725"/>
    </row>
    <row r="1905" spans="1:2">
      <c r="A1905" s="664"/>
      <c r="B1905" s="725"/>
    </row>
    <row r="1906" spans="1:2">
      <c r="A1906" s="664"/>
      <c r="B1906" s="725"/>
    </row>
    <row r="1907" spans="1:2">
      <c r="A1907" s="664"/>
      <c r="B1907" s="725"/>
    </row>
    <row r="1908" spans="1:2">
      <c r="A1908" s="664"/>
      <c r="B1908" s="725"/>
    </row>
    <row r="1909" spans="1:2">
      <c r="A1909" s="664"/>
      <c r="B1909" s="725"/>
    </row>
    <row r="1910" spans="1:2">
      <c r="A1910" s="664"/>
      <c r="B1910" s="725"/>
    </row>
    <row r="1911" spans="1:2">
      <c r="A1911" s="664"/>
      <c r="B1911" s="725"/>
    </row>
    <row r="1912" spans="1:2">
      <c r="A1912" s="664"/>
      <c r="B1912" s="725"/>
    </row>
    <row r="1913" spans="1:2">
      <c r="A1913" s="664"/>
      <c r="B1913" s="725"/>
    </row>
    <row r="1914" spans="1:2">
      <c r="A1914" s="664"/>
      <c r="B1914" s="725"/>
    </row>
    <row r="1915" spans="1:2">
      <c r="A1915" s="664"/>
      <c r="B1915" s="725"/>
    </row>
    <row r="1916" spans="1:2">
      <c r="A1916" s="664"/>
      <c r="B1916" s="725"/>
    </row>
    <row r="1917" spans="1:2">
      <c r="A1917" s="664"/>
      <c r="B1917" s="725"/>
    </row>
    <row r="1918" spans="1:2">
      <c r="A1918" s="664"/>
      <c r="B1918" s="725"/>
    </row>
    <row r="1919" spans="1:2">
      <c r="A1919" s="664"/>
      <c r="B1919" s="725"/>
    </row>
    <row r="1920" spans="1:2">
      <c r="A1920" s="664"/>
      <c r="B1920" s="725"/>
    </row>
    <row r="1921" spans="1:2">
      <c r="A1921" s="664"/>
      <c r="B1921" s="725"/>
    </row>
    <row r="1922" spans="1:2">
      <c r="A1922" s="664"/>
      <c r="B1922" s="725"/>
    </row>
    <row r="1923" spans="1:2">
      <c r="A1923" s="664"/>
      <c r="B1923" s="725"/>
    </row>
    <row r="1924" spans="1:2">
      <c r="A1924" s="664"/>
      <c r="B1924" s="725"/>
    </row>
    <row r="1925" spans="1:2">
      <c r="A1925" s="664"/>
      <c r="B1925" s="725"/>
    </row>
    <row r="1926" spans="1:2">
      <c r="A1926" s="664"/>
      <c r="B1926" s="725"/>
    </row>
    <row r="1927" spans="1:2">
      <c r="A1927" s="664"/>
      <c r="B1927" s="725"/>
    </row>
    <row r="1928" spans="1:2">
      <c r="A1928" s="664"/>
      <c r="B1928" s="725"/>
    </row>
    <row r="1929" spans="1:2">
      <c r="A1929" s="664"/>
      <c r="B1929" s="725"/>
    </row>
    <row r="1930" spans="1:2">
      <c r="A1930" s="664"/>
      <c r="B1930" s="725"/>
    </row>
    <row r="1931" spans="1:2">
      <c r="A1931" s="664"/>
      <c r="B1931" s="725"/>
    </row>
    <row r="1932" spans="1:2">
      <c r="A1932" s="664"/>
      <c r="B1932" s="725"/>
    </row>
    <row r="1933" spans="1:2">
      <c r="A1933" s="664"/>
      <c r="B1933" s="725"/>
    </row>
    <row r="1934" spans="1:2">
      <c r="A1934" s="664"/>
      <c r="B1934" s="725"/>
    </row>
    <row r="1935" spans="1:2">
      <c r="A1935" s="664"/>
      <c r="B1935" s="725"/>
    </row>
    <row r="1936" spans="1:2">
      <c r="A1936" s="664"/>
      <c r="B1936" s="725"/>
    </row>
    <row r="1937" spans="1:2">
      <c r="A1937" s="664"/>
      <c r="B1937" s="725"/>
    </row>
    <row r="1938" spans="1:2">
      <c r="A1938" s="664"/>
      <c r="B1938" s="725"/>
    </row>
    <row r="1939" spans="1:2">
      <c r="A1939" s="664"/>
      <c r="B1939" s="725"/>
    </row>
    <row r="1940" spans="1:2">
      <c r="A1940" s="664"/>
      <c r="B1940" s="725"/>
    </row>
    <row r="1941" spans="1:2">
      <c r="A1941" s="664"/>
      <c r="B1941" s="725"/>
    </row>
    <row r="1942" spans="1:2">
      <c r="A1942" s="664"/>
      <c r="B1942" s="725"/>
    </row>
    <row r="1943" spans="1:2">
      <c r="A1943" s="664"/>
      <c r="B1943" s="725"/>
    </row>
    <row r="1944" spans="1:2">
      <c r="A1944" s="664"/>
      <c r="B1944" s="725"/>
    </row>
    <row r="1945" spans="1:2">
      <c r="A1945" s="664"/>
      <c r="B1945" s="725"/>
    </row>
    <row r="1946" spans="1:2">
      <c r="A1946" s="664"/>
      <c r="B1946" s="725"/>
    </row>
    <row r="1947" spans="1:2">
      <c r="A1947" s="664"/>
      <c r="B1947" s="725"/>
    </row>
    <row r="1948" spans="1:2">
      <c r="A1948" s="664"/>
      <c r="B1948" s="725"/>
    </row>
    <row r="1949" spans="1:2">
      <c r="A1949" s="664"/>
      <c r="B1949" s="725"/>
    </row>
    <row r="1950" spans="1:2">
      <c r="A1950" s="664"/>
      <c r="B1950" s="725"/>
    </row>
    <row r="1951" spans="1:2">
      <c r="A1951" s="664"/>
      <c r="B1951" s="725"/>
    </row>
    <row r="1952" spans="1:2">
      <c r="A1952" s="664"/>
      <c r="B1952" s="725"/>
    </row>
    <row r="1953" spans="1:2">
      <c r="A1953" s="664"/>
      <c r="B1953" s="725"/>
    </row>
    <row r="1954" spans="1:2">
      <c r="A1954" s="664"/>
      <c r="B1954" s="725"/>
    </row>
    <row r="1955" spans="1:2">
      <c r="B1955" s="725"/>
    </row>
    <row r="1956" spans="1:2">
      <c r="B1956" s="725"/>
    </row>
    <row r="1957" spans="1:2">
      <c r="B1957" s="725"/>
    </row>
    <row r="1958" spans="1:2">
      <c r="B1958" s="725"/>
    </row>
    <row r="1959" spans="1:2">
      <c r="B1959" s="725"/>
    </row>
    <row r="1960" spans="1:2">
      <c r="B1960" s="725"/>
    </row>
    <row r="1961" spans="1:2">
      <c r="B1961" s="725"/>
    </row>
    <row r="1962" spans="1:2">
      <c r="B1962" s="725"/>
    </row>
    <row r="1963" spans="1:2">
      <c r="B1963" s="725"/>
    </row>
    <row r="1964" spans="1:2">
      <c r="B1964" s="725"/>
    </row>
    <row r="1965" spans="1:2">
      <c r="B1965" s="725"/>
    </row>
    <row r="1966" spans="1:2">
      <c r="B1966" s="725"/>
    </row>
    <row r="1967" spans="1:2">
      <c r="B1967" s="725"/>
    </row>
    <row r="1968" spans="1:2">
      <c r="B1968" s="725"/>
    </row>
    <row r="1969" spans="2:2">
      <c r="B1969" s="725"/>
    </row>
    <row r="1970" spans="2:2">
      <c r="B1970" s="725"/>
    </row>
    <row r="1971" spans="2:2">
      <c r="B1971" s="725"/>
    </row>
    <row r="1972" spans="2:2">
      <c r="B1972" s="725"/>
    </row>
    <row r="1973" spans="2:2">
      <c r="B1973" s="725"/>
    </row>
    <row r="1974" spans="2:2">
      <c r="B1974" s="725"/>
    </row>
    <row r="1975" spans="2:2">
      <c r="B1975" s="725"/>
    </row>
    <row r="1976" spans="2:2">
      <c r="B1976" s="725"/>
    </row>
    <row r="1977" spans="2:2">
      <c r="B1977" s="725"/>
    </row>
    <row r="1978" spans="2:2">
      <c r="B1978" s="725"/>
    </row>
    <row r="1979" spans="2:2">
      <c r="B1979" s="725"/>
    </row>
    <row r="1980" spans="2:2">
      <c r="B1980" s="725"/>
    </row>
    <row r="1981" spans="2:2">
      <c r="B1981" s="725"/>
    </row>
    <row r="1982" spans="2:2">
      <c r="B1982" s="725"/>
    </row>
    <row r="1983" spans="2:2">
      <c r="B1983" s="725"/>
    </row>
    <row r="1984" spans="2:2">
      <c r="B1984" s="725"/>
    </row>
    <row r="1985" spans="2:2">
      <c r="B1985" s="725"/>
    </row>
    <row r="1986" spans="2:2">
      <c r="B1986" s="725"/>
    </row>
    <row r="1987" spans="2:2">
      <c r="B1987" s="725"/>
    </row>
    <row r="1988" spans="2:2">
      <c r="B1988" s="725"/>
    </row>
    <row r="1989" spans="2:2">
      <c r="B1989" s="725"/>
    </row>
    <row r="1990" spans="2:2">
      <c r="B1990" s="725"/>
    </row>
    <row r="1991" spans="2:2">
      <c r="B1991" s="725"/>
    </row>
    <row r="1992" spans="2:2">
      <c r="B1992" s="725"/>
    </row>
    <row r="1993" spans="2:2">
      <c r="B1993" s="725"/>
    </row>
    <row r="1994" spans="2:2">
      <c r="B1994" s="725"/>
    </row>
    <row r="1995" spans="2:2">
      <c r="B1995" s="725"/>
    </row>
    <row r="1996" spans="2:2">
      <c r="B1996" s="725"/>
    </row>
    <row r="1997" spans="2:2">
      <c r="B1997" s="725"/>
    </row>
    <row r="1998" spans="2:2">
      <c r="B1998" s="725"/>
    </row>
    <row r="1999" spans="2:2">
      <c r="B1999" s="725"/>
    </row>
    <row r="2000" spans="2:2">
      <c r="B2000" s="725"/>
    </row>
    <row r="2001" spans="2:2">
      <c r="B2001" s="725"/>
    </row>
    <row r="2002" spans="2:2">
      <c r="B2002" s="725"/>
    </row>
    <row r="2003" spans="2:2">
      <c r="B2003" s="725"/>
    </row>
    <row r="2004" spans="2:2">
      <c r="B2004" s="725"/>
    </row>
    <row r="2005" spans="2:2">
      <c r="B2005" s="725"/>
    </row>
    <row r="2006" spans="2:2">
      <c r="B2006" s="725"/>
    </row>
    <row r="2007" spans="2:2">
      <c r="B2007" s="725"/>
    </row>
    <row r="2008" spans="2:2">
      <c r="B2008" s="725"/>
    </row>
    <row r="2009" spans="2:2">
      <c r="B2009" s="725"/>
    </row>
    <row r="2010" spans="2:2">
      <c r="B2010" s="725"/>
    </row>
    <row r="2011" spans="2:2">
      <c r="B2011" s="725"/>
    </row>
    <row r="2012" spans="2:2">
      <c r="B2012" s="725"/>
    </row>
    <row r="2013" spans="2:2">
      <c r="B2013" s="725"/>
    </row>
    <row r="2014" spans="2:2">
      <c r="B2014" s="725"/>
    </row>
    <row r="2015" spans="2:2">
      <c r="B2015" s="725"/>
    </row>
    <row r="2016" spans="2:2">
      <c r="B2016" s="725"/>
    </row>
    <row r="2017" spans="2:2">
      <c r="B2017" s="725"/>
    </row>
    <row r="2018" spans="2:2">
      <c r="B2018" s="725"/>
    </row>
    <row r="2019" spans="2:2">
      <c r="B2019" s="725"/>
    </row>
    <row r="2020" spans="2:2">
      <c r="B2020" s="725"/>
    </row>
    <row r="2021" spans="2:2">
      <c r="B2021" s="725"/>
    </row>
    <row r="2022" spans="2:2">
      <c r="B2022" s="725"/>
    </row>
    <row r="2023" spans="2:2">
      <c r="B2023" s="725"/>
    </row>
    <row r="2024" spans="2:2">
      <c r="B2024" s="725"/>
    </row>
    <row r="2025" spans="2:2">
      <c r="B2025" s="725"/>
    </row>
    <row r="2026" spans="2:2">
      <c r="B2026" s="725"/>
    </row>
    <row r="2027" spans="2:2">
      <c r="B2027" s="725"/>
    </row>
    <row r="2028" spans="2:2">
      <c r="B2028" s="725"/>
    </row>
    <row r="2029" spans="2:2">
      <c r="B2029" s="725"/>
    </row>
    <row r="2030" spans="2:2">
      <c r="B2030" s="725"/>
    </row>
    <row r="2031" spans="2:2">
      <c r="B2031" s="725"/>
    </row>
    <row r="2032" spans="2:2">
      <c r="B2032" s="725"/>
    </row>
    <row r="2033" spans="2:2">
      <c r="B2033" s="725"/>
    </row>
    <row r="2034" spans="2:2">
      <c r="B2034" s="725"/>
    </row>
    <row r="2035" spans="2:2">
      <c r="B2035" s="725"/>
    </row>
    <row r="2036" spans="2:2">
      <c r="B2036" s="725"/>
    </row>
    <row r="2037" spans="2:2">
      <c r="B2037" s="725"/>
    </row>
    <row r="2038" spans="2:2">
      <c r="B2038" s="725"/>
    </row>
    <row r="2039" spans="2:2">
      <c r="B2039" s="725"/>
    </row>
    <row r="2040" spans="2:2">
      <c r="B2040" s="725"/>
    </row>
    <row r="2041" spans="2:2">
      <c r="B2041" s="725"/>
    </row>
    <row r="2042" spans="2:2">
      <c r="B2042" s="725"/>
    </row>
    <row r="2043" spans="2:2">
      <c r="B2043" s="725"/>
    </row>
    <row r="2044" spans="2:2">
      <c r="B2044" s="725"/>
    </row>
    <row r="2045" spans="2:2">
      <c r="B2045" s="725"/>
    </row>
    <row r="2046" spans="2:2">
      <c r="B2046" s="725"/>
    </row>
    <row r="2047" spans="2:2">
      <c r="B2047" s="725"/>
    </row>
    <row r="2048" spans="2:2">
      <c r="B2048" s="725"/>
    </row>
    <row r="2049" spans="2:2">
      <c r="B2049" s="725"/>
    </row>
    <row r="2050" spans="2:2">
      <c r="B2050" s="725"/>
    </row>
    <row r="2051" spans="2:2">
      <c r="B2051" s="725"/>
    </row>
    <row r="2052" spans="2:2">
      <c r="B2052" s="725"/>
    </row>
    <row r="2053" spans="2:2">
      <c r="B2053" s="725"/>
    </row>
    <row r="2054" spans="2:2">
      <c r="B2054" s="725"/>
    </row>
    <row r="2055" spans="2:2">
      <c r="B2055" s="725"/>
    </row>
    <row r="2056" spans="2:2">
      <c r="B2056" s="725"/>
    </row>
    <row r="2057" spans="2:2">
      <c r="B2057" s="725"/>
    </row>
    <row r="2058" spans="2:2">
      <c r="B2058" s="725"/>
    </row>
  </sheetData>
  <mergeCells count="11">
    <mergeCell ref="F1:K3"/>
    <mergeCell ref="A9:K9"/>
    <mergeCell ref="G13:G14"/>
    <mergeCell ref="H13:H14"/>
    <mergeCell ref="A5:C5"/>
    <mergeCell ref="D5:K5"/>
    <mergeCell ref="A6:C7"/>
    <mergeCell ref="D6:F6"/>
    <mergeCell ref="G6:K6"/>
    <mergeCell ref="D7:F7"/>
    <mergeCell ref="G7:K7"/>
  </mergeCells>
  <printOptions horizontalCentered="1"/>
  <pageMargins left="0.19685039370078741" right="7.874015748031496E-2" top="0.19685039370078741" bottom="0.19685039370078741" header="0.39370078740157483" footer="0.39370078740157483"/>
  <pageSetup paperSize="9" scale="95" orientation="portrait" r:id="rId1"/>
  <headerFooter alignWithMargins="0">
    <oddHeader>&amp;L&amp;"Arial Cyr,курсив"&amp;7Estimate 1.8&amp;R&amp;"Arial Cyr,курсив"&amp;7Форма № 4</oddHeader>
    <oddFooter>&amp;R&amp;8Стр.&amp;P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K31"/>
  <sheetViews>
    <sheetView view="pageBreakPreview" zoomScale="60" zoomScaleNormal="75" workbookViewId="0">
      <selection activeCell="H2" sqref="H2:Z2"/>
    </sheetView>
  </sheetViews>
  <sheetFormatPr defaultRowHeight="15"/>
  <cols>
    <col min="1" max="1" width="6.7109375" style="32" customWidth="1"/>
    <col min="2" max="2" width="31" style="32" customWidth="1"/>
    <col min="3" max="3" width="8.85546875" style="32" customWidth="1"/>
    <col min="4" max="4" width="7.7109375" style="32" customWidth="1"/>
    <col min="5" max="5" width="16.5703125" style="32" customWidth="1"/>
    <col min="6" max="6" width="13" style="32" customWidth="1"/>
    <col min="7" max="7" width="9.140625" style="32" customWidth="1"/>
    <col min="8" max="8" width="7.28515625" style="32" customWidth="1"/>
    <col min="9" max="9" width="22.42578125" style="32" customWidth="1"/>
    <col min="10" max="10" width="14" style="32" customWidth="1"/>
    <col min="11" max="11" width="9.85546875" style="32" customWidth="1"/>
    <col min="12" max="12" width="7.5703125" style="32" customWidth="1"/>
    <col min="13" max="13" width="8.7109375" style="32" customWidth="1"/>
    <col min="14" max="14" width="6.7109375" style="32" customWidth="1"/>
    <col min="15" max="15" width="11.28515625" style="32" customWidth="1"/>
    <col min="16" max="16" width="13.42578125" style="32" customWidth="1"/>
    <col min="17" max="17" width="13.5703125" style="32" customWidth="1"/>
    <col min="18" max="18" width="10" style="32" customWidth="1"/>
    <col min="19" max="19" width="12.42578125" style="32" customWidth="1"/>
    <col min="20" max="20" width="12.28515625" style="32" customWidth="1"/>
    <col min="21" max="21" width="12.140625" style="32" customWidth="1"/>
    <col min="22" max="22" width="11.42578125" style="32" customWidth="1"/>
    <col min="23" max="23" width="9.85546875" style="32" customWidth="1"/>
    <col min="24" max="24" width="7.7109375" style="32" customWidth="1"/>
    <col min="25" max="25" width="12.140625" style="32" customWidth="1"/>
    <col min="26" max="26" width="15.28515625" style="32" customWidth="1"/>
    <col min="27" max="27" width="9.140625" style="32"/>
    <col min="28" max="28" width="13.140625" style="32" customWidth="1"/>
    <col min="29" max="29" width="10.85546875" style="32" bestFit="1" customWidth="1"/>
    <col min="30" max="30" width="12" style="32" bestFit="1" customWidth="1"/>
    <col min="31" max="31" width="16.42578125" style="32" customWidth="1"/>
    <col min="32" max="32" width="12.7109375" style="32" bestFit="1" customWidth="1"/>
    <col min="33" max="256" width="9.140625" style="32"/>
    <col min="257" max="257" width="6.7109375" style="32" customWidth="1"/>
    <col min="258" max="258" width="31" style="32" customWidth="1"/>
    <col min="259" max="259" width="8.85546875" style="32" customWidth="1"/>
    <col min="260" max="260" width="7.7109375" style="32" customWidth="1"/>
    <col min="261" max="261" width="16.5703125" style="32" customWidth="1"/>
    <col min="262" max="262" width="13" style="32" customWidth="1"/>
    <col min="263" max="263" width="9.140625" style="32" customWidth="1"/>
    <col min="264" max="264" width="7.28515625" style="32" customWidth="1"/>
    <col min="265" max="265" width="22.42578125" style="32" customWidth="1"/>
    <col min="266" max="266" width="14" style="32" customWidth="1"/>
    <col min="267" max="267" width="9.85546875" style="32" customWidth="1"/>
    <col min="268" max="268" width="7.5703125" style="32" customWidth="1"/>
    <col min="269" max="269" width="8.7109375" style="32" customWidth="1"/>
    <col min="270" max="270" width="6.7109375" style="32" customWidth="1"/>
    <col min="271" max="271" width="11.28515625" style="32" customWidth="1"/>
    <col min="272" max="272" width="13.42578125" style="32" customWidth="1"/>
    <col min="273" max="273" width="13.5703125" style="32" customWidth="1"/>
    <col min="274" max="274" width="10" style="32" customWidth="1"/>
    <col min="275" max="275" width="12.42578125" style="32" customWidth="1"/>
    <col min="276" max="276" width="12.28515625" style="32" customWidth="1"/>
    <col min="277" max="277" width="12.140625" style="32" customWidth="1"/>
    <col min="278" max="278" width="11.42578125" style="32" customWidth="1"/>
    <col min="279" max="279" width="9.85546875" style="32" customWidth="1"/>
    <col min="280" max="280" width="7.7109375" style="32" customWidth="1"/>
    <col min="281" max="281" width="12.140625" style="32" customWidth="1"/>
    <col min="282" max="282" width="15.28515625" style="32" customWidth="1"/>
    <col min="283" max="283" width="9.140625" style="32"/>
    <col min="284" max="284" width="13.140625" style="32" customWidth="1"/>
    <col min="285" max="285" width="10.85546875" style="32" bestFit="1" customWidth="1"/>
    <col min="286" max="286" width="12" style="32" bestFit="1" customWidth="1"/>
    <col min="287" max="287" width="16.42578125" style="32" customWidth="1"/>
    <col min="288" max="288" width="12.7109375" style="32" bestFit="1" customWidth="1"/>
    <col min="289" max="512" width="9.140625" style="32"/>
    <col min="513" max="513" width="6.7109375" style="32" customWidth="1"/>
    <col min="514" max="514" width="31" style="32" customWidth="1"/>
    <col min="515" max="515" width="8.85546875" style="32" customWidth="1"/>
    <col min="516" max="516" width="7.7109375" style="32" customWidth="1"/>
    <col min="517" max="517" width="16.5703125" style="32" customWidth="1"/>
    <col min="518" max="518" width="13" style="32" customWidth="1"/>
    <col min="519" max="519" width="9.140625" style="32" customWidth="1"/>
    <col min="520" max="520" width="7.28515625" style="32" customWidth="1"/>
    <col min="521" max="521" width="22.42578125" style="32" customWidth="1"/>
    <col min="522" max="522" width="14" style="32" customWidth="1"/>
    <col min="523" max="523" width="9.85546875" style="32" customWidth="1"/>
    <col min="524" max="524" width="7.5703125" style="32" customWidth="1"/>
    <col min="525" max="525" width="8.7109375" style="32" customWidth="1"/>
    <col min="526" max="526" width="6.7109375" style="32" customWidth="1"/>
    <col min="527" max="527" width="11.28515625" style="32" customWidth="1"/>
    <col min="528" max="528" width="13.42578125" style="32" customWidth="1"/>
    <col min="529" max="529" width="13.5703125" style="32" customWidth="1"/>
    <col min="530" max="530" width="10" style="32" customWidth="1"/>
    <col min="531" max="531" width="12.42578125" style="32" customWidth="1"/>
    <col min="532" max="532" width="12.28515625" style="32" customWidth="1"/>
    <col min="533" max="533" width="12.140625" style="32" customWidth="1"/>
    <col min="534" max="534" width="11.42578125" style="32" customWidth="1"/>
    <col min="535" max="535" width="9.85546875" style="32" customWidth="1"/>
    <col min="536" max="536" width="7.7109375" style="32" customWidth="1"/>
    <col min="537" max="537" width="12.140625" style="32" customWidth="1"/>
    <col min="538" max="538" width="15.28515625" style="32" customWidth="1"/>
    <col min="539" max="539" width="9.140625" style="32"/>
    <col min="540" max="540" width="13.140625" style="32" customWidth="1"/>
    <col min="541" max="541" width="10.85546875" style="32" bestFit="1" customWidth="1"/>
    <col min="542" max="542" width="12" style="32" bestFit="1" customWidth="1"/>
    <col min="543" max="543" width="16.42578125" style="32" customWidth="1"/>
    <col min="544" max="544" width="12.7109375" style="32" bestFit="1" customWidth="1"/>
    <col min="545" max="768" width="9.140625" style="32"/>
    <col min="769" max="769" width="6.7109375" style="32" customWidth="1"/>
    <col min="770" max="770" width="31" style="32" customWidth="1"/>
    <col min="771" max="771" width="8.85546875" style="32" customWidth="1"/>
    <col min="772" max="772" width="7.7109375" style="32" customWidth="1"/>
    <col min="773" max="773" width="16.5703125" style="32" customWidth="1"/>
    <col min="774" max="774" width="13" style="32" customWidth="1"/>
    <col min="775" max="775" width="9.140625" style="32" customWidth="1"/>
    <col min="776" max="776" width="7.28515625" style="32" customWidth="1"/>
    <col min="777" max="777" width="22.42578125" style="32" customWidth="1"/>
    <col min="778" max="778" width="14" style="32" customWidth="1"/>
    <col min="779" max="779" width="9.85546875" style="32" customWidth="1"/>
    <col min="780" max="780" width="7.5703125" style="32" customWidth="1"/>
    <col min="781" max="781" width="8.7109375" style="32" customWidth="1"/>
    <col min="782" max="782" width="6.7109375" style="32" customWidth="1"/>
    <col min="783" max="783" width="11.28515625" style="32" customWidth="1"/>
    <col min="784" max="784" width="13.42578125" style="32" customWidth="1"/>
    <col min="785" max="785" width="13.5703125" style="32" customWidth="1"/>
    <col min="786" max="786" width="10" style="32" customWidth="1"/>
    <col min="787" max="787" width="12.42578125" style="32" customWidth="1"/>
    <col min="788" max="788" width="12.28515625" style="32" customWidth="1"/>
    <col min="789" max="789" width="12.140625" style="32" customWidth="1"/>
    <col min="790" max="790" width="11.42578125" style="32" customWidth="1"/>
    <col min="791" max="791" width="9.85546875" style="32" customWidth="1"/>
    <col min="792" max="792" width="7.7109375" style="32" customWidth="1"/>
    <col min="793" max="793" width="12.140625" style="32" customWidth="1"/>
    <col min="794" max="794" width="15.28515625" style="32" customWidth="1"/>
    <col min="795" max="795" width="9.140625" style="32"/>
    <col min="796" max="796" width="13.140625" style="32" customWidth="1"/>
    <col min="797" max="797" width="10.85546875" style="32" bestFit="1" customWidth="1"/>
    <col min="798" max="798" width="12" style="32" bestFit="1" customWidth="1"/>
    <col min="799" max="799" width="16.42578125" style="32" customWidth="1"/>
    <col min="800" max="800" width="12.7109375" style="32" bestFit="1" customWidth="1"/>
    <col min="801" max="1024" width="9.140625" style="32"/>
    <col min="1025" max="1025" width="6.7109375" style="32" customWidth="1"/>
    <col min="1026" max="1026" width="31" style="32" customWidth="1"/>
    <col min="1027" max="1027" width="8.85546875" style="32" customWidth="1"/>
    <col min="1028" max="1028" width="7.7109375" style="32" customWidth="1"/>
    <col min="1029" max="1029" width="16.5703125" style="32" customWidth="1"/>
    <col min="1030" max="1030" width="13" style="32" customWidth="1"/>
    <col min="1031" max="1031" width="9.140625" style="32" customWidth="1"/>
    <col min="1032" max="1032" width="7.28515625" style="32" customWidth="1"/>
    <col min="1033" max="1033" width="22.42578125" style="32" customWidth="1"/>
    <col min="1034" max="1034" width="14" style="32" customWidth="1"/>
    <col min="1035" max="1035" width="9.85546875" style="32" customWidth="1"/>
    <col min="1036" max="1036" width="7.5703125" style="32" customWidth="1"/>
    <col min="1037" max="1037" width="8.7109375" style="32" customWidth="1"/>
    <col min="1038" max="1038" width="6.7109375" style="32" customWidth="1"/>
    <col min="1039" max="1039" width="11.28515625" style="32" customWidth="1"/>
    <col min="1040" max="1040" width="13.42578125" style="32" customWidth="1"/>
    <col min="1041" max="1041" width="13.5703125" style="32" customWidth="1"/>
    <col min="1042" max="1042" width="10" style="32" customWidth="1"/>
    <col min="1043" max="1043" width="12.42578125" style="32" customWidth="1"/>
    <col min="1044" max="1044" width="12.28515625" style="32" customWidth="1"/>
    <col min="1045" max="1045" width="12.140625" style="32" customWidth="1"/>
    <col min="1046" max="1046" width="11.42578125" style="32" customWidth="1"/>
    <col min="1047" max="1047" width="9.85546875" style="32" customWidth="1"/>
    <col min="1048" max="1048" width="7.7109375" style="32" customWidth="1"/>
    <col min="1049" max="1049" width="12.140625" style="32" customWidth="1"/>
    <col min="1050" max="1050" width="15.28515625" style="32" customWidth="1"/>
    <col min="1051" max="1051" width="9.140625" style="32"/>
    <col min="1052" max="1052" width="13.140625" style="32" customWidth="1"/>
    <col min="1053" max="1053" width="10.85546875" style="32" bestFit="1" customWidth="1"/>
    <col min="1054" max="1054" width="12" style="32" bestFit="1" customWidth="1"/>
    <col min="1055" max="1055" width="16.42578125" style="32" customWidth="1"/>
    <col min="1056" max="1056" width="12.7109375" style="32" bestFit="1" customWidth="1"/>
    <col min="1057" max="1280" width="9.140625" style="32"/>
    <col min="1281" max="1281" width="6.7109375" style="32" customWidth="1"/>
    <col min="1282" max="1282" width="31" style="32" customWidth="1"/>
    <col min="1283" max="1283" width="8.85546875" style="32" customWidth="1"/>
    <col min="1284" max="1284" width="7.7109375" style="32" customWidth="1"/>
    <col min="1285" max="1285" width="16.5703125" style="32" customWidth="1"/>
    <col min="1286" max="1286" width="13" style="32" customWidth="1"/>
    <col min="1287" max="1287" width="9.140625" style="32" customWidth="1"/>
    <col min="1288" max="1288" width="7.28515625" style="32" customWidth="1"/>
    <col min="1289" max="1289" width="22.42578125" style="32" customWidth="1"/>
    <col min="1290" max="1290" width="14" style="32" customWidth="1"/>
    <col min="1291" max="1291" width="9.85546875" style="32" customWidth="1"/>
    <col min="1292" max="1292" width="7.5703125" style="32" customWidth="1"/>
    <col min="1293" max="1293" width="8.7109375" style="32" customWidth="1"/>
    <col min="1294" max="1294" width="6.7109375" style="32" customWidth="1"/>
    <col min="1295" max="1295" width="11.28515625" style="32" customWidth="1"/>
    <col min="1296" max="1296" width="13.42578125" style="32" customWidth="1"/>
    <col min="1297" max="1297" width="13.5703125" style="32" customWidth="1"/>
    <col min="1298" max="1298" width="10" style="32" customWidth="1"/>
    <col min="1299" max="1299" width="12.42578125" style="32" customWidth="1"/>
    <col min="1300" max="1300" width="12.28515625" style="32" customWidth="1"/>
    <col min="1301" max="1301" width="12.140625" style="32" customWidth="1"/>
    <col min="1302" max="1302" width="11.42578125" style="32" customWidth="1"/>
    <col min="1303" max="1303" width="9.85546875" style="32" customWidth="1"/>
    <col min="1304" max="1304" width="7.7109375" style="32" customWidth="1"/>
    <col min="1305" max="1305" width="12.140625" style="32" customWidth="1"/>
    <col min="1306" max="1306" width="15.28515625" style="32" customWidth="1"/>
    <col min="1307" max="1307" width="9.140625" style="32"/>
    <col min="1308" max="1308" width="13.140625" style="32" customWidth="1"/>
    <col min="1309" max="1309" width="10.85546875" style="32" bestFit="1" customWidth="1"/>
    <col min="1310" max="1310" width="12" style="32" bestFit="1" customWidth="1"/>
    <col min="1311" max="1311" width="16.42578125" style="32" customWidth="1"/>
    <col min="1312" max="1312" width="12.7109375" style="32" bestFit="1" customWidth="1"/>
    <col min="1313" max="1536" width="9.140625" style="32"/>
    <col min="1537" max="1537" width="6.7109375" style="32" customWidth="1"/>
    <col min="1538" max="1538" width="31" style="32" customWidth="1"/>
    <col min="1539" max="1539" width="8.85546875" style="32" customWidth="1"/>
    <col min="1540" max="1540" width="7.7109375" style="32" customWidth="1"/>
    <col min="1541" max="1541" width="16.5703125" style="32" customWidth="1"/>
    <col min="1542" max="1542" width="13" style="32" customWidth="1"/>
    <col min="1543" max="1543" width="9.140625" style="32" customWidth="1"/>
    <col min="1544" max="1544" width="7.28515625" style="32" customWidth="1"/>
    <col min="1545" max="1545" width="22.42578125" style="32" customWidth="1"/>
    <col min="1546" max="1546" width="14" style="32" customWidth="1"/>
    <col min="1547" max="1547" width="9.85546875" style="32" customWidth="1"/>
    <col min="1548" max="1548" width="7.5703125" style="32" customWidth="1"/>
    <col min="1549" max="1549" width="8.7109375" style="32" customWidth="1"/>
    <col min="1550" max="1550" width="6.7109375" style="32" customWidth="1"/>
    <col min="1551" max="1551" width="11.28515625" style="32" customWidth="1"/>
    <col min="1552" max="1552" width="13.42578125" style="32" customWidth="1"/>
    <col min="1553" max="1553" width="13.5703125" style="32" customWidth="1"/>
    <col min="1554" max="1554" width="10" style="32" customWidth="1"/>
    <col min="1555" max="1555" width="12.42578125" style="32" customWidth="1"/>
    <col min="1556" max="1556" width="12.28515625" style="32" customWidth="1"/>
    <col min="1557" max="1557" width="12.140625" style="32" customWidth="1"/>
    <col min="1558" max="1558" width="11.42578125" style="32" customWidth="1"/>
    <col min="1559" max="1559" width="9.85546875" style="32" customWidth="1"/>
    <col min="1560" max="1560" width="7.7109375" style="32" customWidth="1"/>
    <col min="1561" max="1561" width="12.140625" style="32" customWidth="1"/>
    <col min="1562" max="1562" width="15.28515625" style="32" customWidth="1"/>
    <col min="1563" max="1563" width="9.140625" style="32"/>
    <col min="1564" max="1564" width="13.140625" style="32" customWidth="1"/>
    <col min="1565" max="1565" width="10.85546875" style="32" bestFit="1" customWidth="1"/>
    <col min="1566" max="1566" width="12" style="32" bestFit="1" customWidth="1"/>
    <col min="1567" max="1567" width="16.42578125" style="32" customWidth="1"/>
    <col min="1568" max="1568" width="12.7109375" style="32" bestFit="1" customWidth="1"/>
    <col min="1569" max="1792" width="9.140625" style="32"/>
    <col min="1793" max="1793" width="6.7109375" style="32" customWidth="1"/>
    <col min="1794" max="1794" width="31" style="32" customWidth="1"/>
    <col min="1795" max="1795" width="8.85546875" style="32" customWidth="1"/>
    <col min="1796" max="1796" width="7.7109375" style="32" customWidth="1"/>
    <col min="1797" max="1797" width="16.5703125" style="32" customWidth="1"/>
    <col min="1798" max="1798" width="13" style="32" customWidth="1"/>
    <col min="1799" max="1799" width="9.140625" style="32" customWidth="1"/>
    <col min="1800" max="1800" width="7.28515625" style="32" customWidth="1"/>
    <col min="1801" max="1801" width="22.42578125" style="32" customWidth="1"/>
    <col min="1802" max="1802" width="14" style="32" customWidth="1"/>
    <col min="1803" max="1803" width="9.85546875" style="32" customWidth="1"/>
    <col min="1804" max="1804" width="7.5703125" style="32" customWidth="1"/>
    <col min="1805" max="1805" width="8.7109375" style="32" customWidth="1"/>
    <col min="1806" max="1806" width="6.7109375" style="32" customWidth="1"/>
    <col min="1807" max="1807" width="11.28515625" style="32" customWidth="1"/>
    <col min="1808" max="1808" width="13.42578125" style="32" customWidth="1"/>
    <col min="1809" max="1809" width="13.5703125" style="32" customWidth="1"/>
    <col min="1810" max="1810" width="10" style="32" customWidth="1"/>
    <col min="1811" max="1811" width="12.42578125" style="32" customWidth="1"/>
    <col min="1812" max="1812" width="12.28515625" style="32" customWidth="1"/>
    <col min="1813" max="1813" width="12.140625" style="32" customWidth="1"/>
    <col min="1814" max="1814" width="11.42578125" style="32" customWidth="1"/>
    <col min="1815" max="1815" width="9.85546875" style="32" customWidth="1"/>
    <col min="1816" max="1816" width="7.7109375" style="32" customWidth="1"/>
    <col min="1817" max="1817" width="12.140625" style="32" customWidth="1"/>
    <col min="1818" max="1818" width="15.28515625" style="32" customWidth="1"/>
    <col min="1819" max="1819" width="9.140625" style="32"/>
    <col min="1820" max="1820" width="13.140625" style="32" customWidth="1"/>
    <col min="1821" max="1821" width="10.85546875" style="32" bestFit="1" customWidth="1"/>
    <col min="1822" max="1822" width="12" style="32" bestFit="1" customWidth="1"/>
    <col min="1823" max="1823" width="16.42578125" style="32" customWidth="1"/>
    <col min="1824" max="1824" width="12.7109375" style="32" bestFit="1" customWidth="1"/>
    <col min="1825" max="2048" width="9.140625" style="32"/>
    <col min="2049" max="2049" width="6.7109375" style="32" customWidth="1"/>
    <col min="2050" max="2050" width="31" style="32" customWidth="1"/>
    <col min="2051" max="2051" width="8.85546875" style="32" customWidth="1"/>
    <col min="2052" max="2052" width="7.7109375" style="32" customWidth="1"/>
    <col min="2053" max="2053" width="16.5703125" style="32" customWidth="1"/>
    <col min="2054" max="2054" width="13" style="32" customWidth="1"/>
    <col min="2055" max="2055" width="9.140625" style="32" customWidth="1"/>
    <col min="2056" max="2056" width="7.28515625" style="32" customWidth="1"/>
    <col min="2057" max="2057" width="22.42578125" style="32" customWidth="1"/>
    <col min="2058" max="2058" width="14" style="32" customWidth="1"/>
    <col min="2059" max="2059" width="9.85546875" style="32" customWidth="1"/>
    <col min="2060" max="2060" width="7.5703125" style="32" customWidth="1"/>
    <col min="2061" max="2061" width="8.7109375" style="32" customWidth="1"/>
    <col min="2062" max="2062" width="6.7109375" style="32" customWidth="1"/>
    <col min="2063" max="2063" width="11.28515625" style="32" customWidth="1"/>
    <col min="2064" max="2064" width="13.42578125" style="32" customWidth="1"/>
    <col min="2065" max="2065" width="13.5703125" style="32" customWidth="1"/>
    <col min="2066" max="2066" width="10" style="32" customWidth="1"/>
    <col min="2067" max="2067" width="12.42578125" style="32" customWidth="1"/>
    <col min="2068" max="2068" width="12.28515625" style="32" customWidth="1"/>
    <col min="2069" max="2069" width="12.140625" style="32" customWidth="1"/>
    <col min="2070" max="2070" width="11.42578125" style="32" customWidth="1"/>
    <col min="2071" max="2071" width="9.85546875" style="32" customWidth="1"/>
    <col min="2072" max="2072" width="7.7109375" style="32" customWidth="1"/>
    <col min="2073" max="2073" width="12.140625" style="32" customWidth="1"/>
    <col min="2074" max="2074" width="15.28515625" style="32" customWidth="1"/>
    <col min="2075" max="2075" width="9.140625" style="32"/>
    <col min="2076" max="2076" width="13.140625" style="32" customWidth="1"/>
    <col min="2077" max="2077" width="10.85546875" style="32" bestFit="1" customWidth="1"/>
    <col min="2078" max="2078" width="12" style="32" bestFit="1" customWidth="1"/>
    <col min="2079" max="2079" width="16.42578125" style="32" customWidth="1"/>
    <col min="2080" max="2080" width="12.7109375" style="32" bestFit="1" customWidth="1"/>
    <col min="2081" max="2304" width="9.140625" style="32"/>
    <col min="2305" max="2305" width="6.7109375" style="32" customWidth="1"/>
    <col min="2306" max="2306" width="31" style="32" customWidth="1"/>
    <col min="2307" max="2307" width="8.85546875" style="32" customWidth="1"/>
    <col min="2308" max="2308" width="7.7109375" style="32" customWidth="1"/>
    <col min="2309" max="2309" width="16.5703125" style="32" customWidth="1"/>
    <col min="2310" max="2310" width="13" style="32" customWidth="1"/>
    <col min="2311" max="2311" width="9.140625" style="32" customWidth="1"/>
    <col min="2312" max="2312" width="7.28515625" style="32" customWidth="1"/>
    <col min="2313" max="2313" width="22.42578125" style="32" customWidth="1"/>
    <col min="2314" max="2314" width="14" style="32" customWidth="1"/>
    <col min="2315" max="2315" width="9.85546875" style="32" customWidth="1"/>
    <col min="2316" max="2316" width="7.5703125" style="32" customWidth="1"/>
    <col min="2317" max="2317" width="8.7109375" style="32" customWidth="1"/>
    <col min="2318" max="2318" width="6.7109375" style="32" customWidth="1"/>
    <col min="2319" max="2319" width="11.28515625" style="32" customWidth="1"/>
    <col min="2320" max="2320" width="13.42578125" style="32" customWidth="1"/>
    <col min="2321" max="2321" width="13.5703125" style="32" customWidth="1"/>
    <col min="2322" max="2322" width="10" style="32" customWidth="1"/>
    <col min="2323" max="2323" width="12.42578125" style="32" customWidth="1"/>
    <col min="2324" max="2324" width="12.28515625" style="32" customWidth="1"/>
    <col min="2325" max="2325" width="12.140625" style="32" customWidth="1"/>
    <col min="2326" max="2326" width="11.42578125" style="32" customWidth="1"/>
    <col min="2327" max="2327" width="9.85546875" style="32" customWidth="1"/>
    <col min="2328" max="2328" width="7.7109375" style="32" customWidth="1"/>
    <col min="2329" max="2329" width="12.140625" style="32" customWidth="1"/>
    <col min="2330" max="2330" width="15.28515625" style="32" customWidth="1"/>
    <col min="2331" max="2331" width="9.140625" style="32"/>
    <col min="2332" max="2332" width="13.140625" style="32" customWidth="1"/>
    <col min="2333" max="2333" width="10.85546875" style="32" bestFit="1" customWidth="1"/>
    <col min="2334" max="2334" width="12" style="32" bestFit="1" customWidth="1"/>
    <col min="2335" max="2335" width="16.42578125" style="32" customWidth="1"/>
    <col min="2336" max="2336" width="12.7109375" style="32" bestFit="1" customWidth="1"/>
    <col min="2337" max="2560" width="9.140625" style="32"/>
    <col min="2561" max="2561" width="6.7109375" style="32" customWidth="1"/>
    <col min="2562" max="2562" width="31" style="32" customWidth="1"/>
    <col min="2563" max="2563" width="8.85546875" style="32" customWidth="1"/>
    <col min="2564" max="2564" width="7.7109375" style="32" customWidth="1"/>
    <col min="2565" max="2565" width="16.5703125" style="32" customWidth="1"/>
    <col min="2566" max="2566" width="13" style="32" customWidth="1"/>
    <col min="2567" max="2567" width="9.140625" style="32" customWidth="1"/>
    <col min="2568" max="2568" width="7.28515625" style="32" customWidth="1"/>
    <col min="2569" max="2569" width="22.42578125" style="32" customWidth="1"/>
    <col min="2570" max="2570" width="14" style="32" customWidth="1"/>
    <col min="2571" max="2571" width="9.85546875" style="32" customWidth="1"/>
    <col min="2572" max="2572" width="7.5703125" style="32" customWidth="1"/>
    <col min="2573" max="2573" width="8.7109375" style="32" customWidth="1"/>
    <col min="2574" max="2574" width="6.7109375" style="32" customWidth="1"/>
    <col min="2575" max="2575" width="11.28515625" style="32" customWidth="1"/>
    <col min="2576" max="2576" width="13.42578125" style="32" customWidth="1"/>
    <col min="2577" max="2577" width="13.5703125" style="32" customWidth="1"/>
    <col min="2578" max="2578" width="10" style="32" customWidth="1"/>
    <col min="2579" max="2579" width="12.42578125" style="32" customWidth="1"/>
    <col min="2580" max="2580" width="12.28515625" style="32" customWidth="1"/>
    <col min="2581" max="2581" width="12.140625" style="32" customWidth="1"/>
    <col min="2582" max="2582" width="11.42578125" style="32" customWidth="1"/>
    <col min="2583" max="2583" width="9.85546875" style="32" customWidth="1"/>
    <col min="2584" max="2584" width="7.7109375" style="32" customWidth="1"/>
    <col min="2585" max="2585" width="12.140625" style="32" customWidth="1"/>
    <col min="2586" max="2586" width="15.28515625" style="32" customWidth="1"/>
    <col min="2587" max="2587" width="9.140625" style="32"/>
    <col min="2588" max="2588" width="13.140625" style="32" customWidth="1"/>
    <col min="2589" max="2589" width="10.85546875" style="32" bestFit="1" customWidth="1"/>
    <col min="2590" max="2590" width="12" style="32" bestFit="1" customWidth="1"/>
    <col min="2591" max="2591" width="16.42578125" style="32" customWidth="1"/>
    <col min="2592" max="2592" width="12.7109375" style="32" bestFit="1" customWidth="1"/>
    <col min="2593" max="2816" width="9.140625" style="32"/>
    <col min="2817" max="2817" width="6.7109375" style="32" customWidth="1"/>
    <col min="2818" max="2818" width="31" style="32" customWidth="1"/>
    <col min="2819" max="2819" width="8.85546875" style="32" customWidth="1"/>
    <col min="2820" max="2820" width="7.7109375" style="32" customWidth="1"/>
    <col min="2821" max="2821" width="16.5703125" style="32" customWidth="1"/>
    <col min="2822" max="2822" width="13" style="32" customWidth="1"/>
    <col min="2823" max="2823" width="9.140625" style="32" customWidth="1"/>
    <col min="2824" max="2824" width="7.28515625" style="32" customWidth="1"/>
    <col min="2825" max="2825" width="22.42578125" style="32" customWidth="1"/>
    <col min="2826" max="2826" width="14" style="32" customWidth="1"/>
    <col min="2827" max="2827" width="9.85546875" style="32" customWidth="1"/>
    <col min="2828" max="2828" width="7.5703125" style="32" customWidth="1"/>
    <col min="2829" max="2829" width="8.7109375" style="32" customWidth="1"/>
    <col min="2830" max="2830" width="6.7109375" style="32" customWidth="1"/>
    <col min="2831" max="2831" width="11.28515625" style="32" customWidth="1"/>
    <col min="2832" max="2832" width="13.42578125" style="32" customWidth="1"/>
    <col min="2833" max="2833" width="13.5703125" style="32" customWidth="1"/>
    <col min="2834" max="2834" width="10" style="32" customWidth="1"/>
    <col min="2835" max="2835" width="12.42578125" style="32" customWidth="1"/>
    <col min="2836" max="2836" width="12.28515625" style="32" customWidth="1"/>
    <col min="2837" max="2837" width="12.140625" style="32" customWidth="1"/>
    <col min="2838" max="2838" width="11.42578125" style="32" customWidth="1"/>
    <col min="2839" max="2839" width="9.85546875" style="32" customWidth="1"/>
    <col min="2840" max="2840" width="7.7109375" style="32" customWidth="1"/>
    <col min="2841" max="2841" width="12.140625" style="32" customWidth="1"/>
    <col min="2842" max="2842" width="15.28515625" style="32" customWidth="1"/>
    <col min="2843" max="2843" width="9.140625" style="32"/>
    <col min="2844" max="2844" width="13.140625" style="32" customWidth="1"/>
    <col min="2845" max="2845" width="10.85546875" style="32" bestFit="1" customWidth="1"/>
    <col min="2846" max="2846" width="12" style="32" bestFit="1" customWidth="1"/>
    <col min="2847" max="2847" width="16.42578125" style="32" customWidth="1"/>
    <col min="2848" max="2848" width="12.7109375" style="32" bestFit="1" customWidth="1"/>
    <col min="2849" max="3072" width="9.140625" style="32"/>
    <col min="3073" max="3073" width="6.7109375" style="32" customWidth="1"/>
    <col min="3074" max="3074" width="31" style="32" customWidth="1"/>
    <col min="3075" max="3075" width="8.85546875" style="32" customWidth="1"/>
    <col min="3076" max="3076" width="7.7109375" style="32" customWidth="1"/>
    <col min="3077" max="3077" width="16.5703125" style="32" customWidth="1"/>
    <col min="3078" max="3078" width="13" style="32" customWidth="1"/>
    <col min="3079" max="3079" width="9.140625" style="32" customWidth="1"/>
    <col min="3080" max="3080" width="7.28515625" style="32" customWidth="1"/>
    <col min="3081" max="3081" width="22.42578125" style="32" customWidth="1"/>
    <col min="3082" max="3082" width="14" style="32" customWidth="1"/>
    <col min="3083" max="3083" width="9.85546875" style="32" customWidth="1"/>
    <col min="3084" max="3084" width="7.5703125" style="32" customWidth="1"/>
    <col min="3085" max="3085" width="8.7109375" style="32" customWidth="1"/>
    <col min="3086" max="3086" width="6.7109375" style="32" customWidth="1"/>
    <col min="3087" max="3087" width="11.28515625" style="32" customWidth="1"/>
    <col min="3088" max="3088" width="13.42578125" style="32" customWidth="1"/>
    <col min="3089" max="3089" width="13.5703125" style="32" customWidth="1"/>
    <col min="3090" max="3090" width="10" style="32" customWidth="1"/>
    <col min="3091" max="3091" width="12.42578125" style="32" customWidth="1"/>
    <col min="3092" max="3092" width="12.28515625" style="32" customWidth="1"/>
    <col min="3093" max="3093" width="12.140625" style="32" customWidth="1"/>
    <col min="3094" max="3094" width="11.42578125" style="32" customWidth="1"/>
    <col min="3095" max="3095" width="9.85546875" style="32" customWidth="1"/>
    <col min="3096" max="3096" width="7.7109375" style="32" customWidth="1"/>
    <col min="3097" max="3097" width="12.140625" style="32" customWidth="1"/>
    <col min="3098" max="3098" width="15.28515625" style="32" customWidth="1"/>
    <col min="3099" max="3099" width="9.140625" style="32"/>
    <col min="3100" max="3100" width="13.140625" style="32" customWidth="1"/>
    <col min="3101" max="3101" width="10.85546875" style="32" bestFit="1" customWidth="1"/>
    <col min="3102" max="3102" width="12" style="32" bestFit="1" customWidth="1"/>
    <col min="3103" max="3103" width="16.42578125" style="32" customWidth="1"/>
    <col min="3104" max="3104" width="12.7109375" style="32" bestFit="1" customWidth="1"/>
    <col min="3105" max="3328" width="9.140625" style="32"/>
    <col min="3329" max="3329" width="6.7109375" style="32" customWidth="1"/>
    <col min="3330" max="3330" width="31" style="32" customWidth="1"/>
    <col min="3331" max="3331" width="8.85546875" style="32" customWidth="1"/>
    <col min="3332" max="3332" width="7.7109375" style="32" customWidth="1"/>
    <col min="3333" max="3333" width="16.5703125" style="32" customWidth="1"/>
    <col min="3334" max="3334" width="13" style="32" customWidth="1"/>
    <col min="3335" max="3335" width="9.140625" style="32" customWidth="1"/>
    <col min="3336" max="3336" width="7.28515625" style="32" customWidth="1"/>
    <col min="3337" max="3337" width="22.42578125" style="32" customWidth="1"/>
    <col min="3338" max="3338" width="14" style="32" customWidth="1"/>
    <col min="3339" max="3339" width="9.85546875" style="32" customWidth="1"/>
    <col min="3340" max="3340" width="7.5703125" style="32" customWidth="1"/>
    <col min="3341" max="3341" width="8.7109375" style="32" customWidth="1"/>
    <col min="3342" max="3342" width="6.7109375" style="32" customWidth="1"/>
    <col min="3343" max="3343" width="11.28515625" style="32" customWidth="1"/>
    <col min="3344" max="3344" width="13.42578125" style="32" customWidth="1"/>
    <col min="3345" max="3345" width="13.5703125" style="32" customWidth="1"/>
    <col min="3346" max="3346" width="10" style="32" customWidth="1"/>
    <col min="3347" max="3347" width="12.42578125" style="32" customWidth="1"/>
    <col min="3348" max="3348" width="12.28515625" style="32" customWidth="1"/>
    <col min="3349" max="3349" width="12.140625" style="32" customWidth="1"/>
    <col min="3350" max="3350" width="11.42578125" style="32" customWidth="1"/>
    <col min="3351" max="3351" width="9.85546875" style="32" customWidth="1"/>
    <col min="3352" max="3352" width="7.7109375" style="32" customWidth="1"/>
    <col min="3353" max="3353" width="12.140625" style="32" customWidth="1"/>
    <col min="3354" max="3354" width="15.28515625" style="32" customWidth="1"/>
    <col min="3355" max="3355" width="9.140625" style="32"/>
    <col min="3356" max="3356" width="13.140625" style="32" customWidth="1"/>
    <col min="3357" max="3357" width="10.85546875" style="32" bestFit="1" customWidth="1"/>
    <col min="3358" max="3358" width="12" style="32" bestFit="1" customWidth="1"/>
    <col min="3359" max="3359" width="16.42578125" style="32" customWidth="1"/>
    <col min="3360" max="3360" width="12.7109375" style="32" bestFit="1" customWidth="1"/>
    <col min="3361" max="3584" width="9.140625" style="32"/>
    <col min="3585" max="3585" width="6.7109375" style="32" customWidth="1"/>
    <col min="3586" max="3586" width="31" style="32" customWidth="1"/>
    <col min="3587" max="3587" width="8.85546875" style="32" customWidth="1"/>
    <col min="3588" max="3588" width="7.7109375" style="32" customWidth="1"/>
    <col min="3589" max="3589" width="16.5703125" style="32" customWidth="1"/>
    <col min="3590" max="3590" width="13" style="32" customWidth="1"/>
    <col min="3591" max="3591" width="9.140625" style="32" customWidth="1"/>
    <col min="3592" max="3592" width="7.28515625" style="32" customWidth="1"/>
    <col min="3593" max="3593" width="22.42578125" style="32" customWidth="1"/>
    <col min="3594" max="3594" width="14" style="32" customWidth="1"/>
    <col min="3595" max="3595" width="9.85546875" style="32" customWidth="1"/>
    <col min="3596" max="3596" width="7.5703125" style="32" customWidth="1"/>
    <col min="3597" max="3597" width="8.7109375" style="32" customWidth="1"/>
    <col min="3598" max="3598" width="6.7109375" style="32" customWidth="1"/>
    <col min="3599" max="3599" width="11.28515625" style="32" customWidth="1"/>
    <col min="3600" max="3600" width="13.42578125" style="32" customWidth="1"/>
    <col min="3601" max="3601" width="13.5703125" style="32" customWidth="1"/>
    <col min="3602" max="3602" width="10" style="32" customWidth="1"/>
    <col min="3603" max="3603" width="12.42578125" style="32" customWidth="1"/>
    <col min="3604" max="3604" width="12.28515625" style="32" customWidth="1"/>
    <col min="3605" max="3605" width="12.140625" style="32" customWidth="1"/>
    <col min="3606" max="3606" width="11.42578125" style="32" customWidth="1"/>
    <col min="3607" max="3607" width="9.85546875" style="32" customWidth="1"/>
    <col min="3608" max="3608" width="7.7109375" style="32" customWidth="1"/>
    <col min="3609" max="3609" width="12.140625" style="32" customWidth="1"/>
    <col min="3610" max="3610" width="15.28515625" style="32" customWidth="1"/>
    <col min="3611" max="3611" width="9.140625" style="32"/>
    <col min="3612" max="3612" width="13.140625" style="32" customWidth="1"/>
    <col min="3613" max="3613" width="10.85546875" style="32" bestFit="1" customWidth="1"/>
    <col min="3614" max="3614" width="12" style="32" bestFit="1" customWidth="1"/>
    <col min="3615" max="3615" width="16.42578125" style="32" customWidth="1"/>
    <col min="3616" max="3616" width="12.7109375" style="32" bestFit="1" customWidth="1"/>
    <col min="3617" max="3840" width="9.140625" style="32"/>
    <col min="3841" max="3841" width="6.7109375" style="32" customWidth="1"/>
    <col min="3842" max="3842" width="31" style="32" customWidth="1"/>
    <col min="3843" max="3843" width="8.85546875" style="32" customWidth="1"/>
    <col min="3844" max="3844" width="7.7109375" style="32" customWidth="1"/>
    <col min="3845" max="3845" width="16.5703125" style="32" customWidth="1"/>
    <col min="3846" max="3846" width="13" style="32" customWidth="1"/>
    <col min="3847" max="3847" width="9.140625" style="32" customWidth="1"/>
    <col min="3848" max="3848" width="7.28515625" style="32" customWidth="1"/>
    <col min="3849" max="3849" width="22.42578125" style="32" customWidth="1"/>
    <col min="3850" max="3850" width="14" style="32" customWidth="1"/>
    <col min="3851" max="3851" width="9.85546875" style="32" customWidth="1"/>
    <col min="3852" max="3852" width="7.5703125" style="32" customWidth="1"/>
    <col min="3853" max="3853" width="8.7109375" style="32" customWidth="1"/>
    <col min="3854" max="3854" width="6.7109375" style="32" customWidth="1"/>
    <col min="3855" max="3855" width="11.28515625" style="32" customWidth="1"/>
    <col min="3856" max="3856" width="13.42578125" style="32" customWidth="1"/>
    <col min="3857" max="3857" width="13.5703125" style="32" customWidth="1"/>
    <col min="3858" max="3858" width="10" style="32" customWidth="1"/>
    <col min="3859" max="3859" width="12.42578125" style="32" customWidth="1"/>
    <col min="3860" max="3860" width="12.28515625" style="32" customWidth="1"/>
    <col min="3861" max="3861" width="12.140625" style="32" customWidth="1"/>
    <col min="3862" max="3862" width="11.42578125" style="32" customWidth="1"/>
    <col min="3863" max="3863" width="9.85546875" style="32" customWidth="1"/>
    <col min="3864" max="3864" width="7.7109375" style="32" customWidth="1"/>
    <col min="3865" max="3865" width="12.140625" style="32" customWidth="1"/>
    <col min="3866" max="3866" width="15.28515625" style="32" customWidth="1"/>
    <col min="3867" max="3867" width="9.140625" style="32"/>
    <col min="3868" max="3868" width="13.140625" style="32" customWidth="1"/>
    <col min="3869" max="3869" width="10.85546875" style="32" bestFit="1" customWidth="1"/>
    <col min="3870" max="3870" width="12" style="32" bestFit="1" customWidth="1"/>
    <col min="3871" max="3871" width="16.42578125" style="32" customWidth="1"/>
    <col min="3872" max="3872" width="12.7109375" style="32" bestFit="1" customWidth="1"/>
    <col min="3873" max="4096" width="9.140625" style="32"/>
    <col min="4097" max="4097" width="6.7109375" style="32" customWidth="1"/>
    <col min="4098" max="4098" width="31" style="32" customWidth="1"/>
    <col min="4099" max="4099" width="8.85546875" style="32" customWidth="1"/>
    <col min="4100" max="4100" width="7.7109375" style="32" customWidth="1"/>
    <col min="4101" max="4101" width="16.5703125" style="32" customWidth="1"/>
    <col min="4102" max="4102" width="13" style="32" customWidth="1"/>
    <col min="4103" max="4103" width="9.140625" style="32" customWidth="1"/>
    <col min="4104" max="4104" width="7.28515625" style="32" customWidth="1"/>
    <col min="4105" max="4105" width="22.42578125" style="32" customWidth="1"/>
    <col min="4106" max="4106" width="14" style="32" customWidth="1"/>
    <col min="4107" max="4107" width="9.85546875" style="32" customWidth="1"/>
    <col min="4108" max="4108" width="7.5703125" style="32" customWidth="1"/>
    <col min="4109" max="4109" width="8.7109375" style="32" customWidth="1"/>
    <col min="4110" max="4110" width="6.7109375" style="32" customWidth="1"/>
    <col min="4111" max="4111" width="11.28515625" style="32" customWidth="1"/>
    <col min="4112" max="4112" width="13.42578125" style="32" customWidth="1"/>
    <col min="4113" max="4113" width="13.5703125" style="32" customWidth="1"/>
    <col min="4114" max="4114" width="10" style="32" customWidth="1"/>
    <col min="4115" max="4115" width="12.42578125" style="32" customWidth="1"/>
    <col min="4116" max="4116" width="12.28515625" style="32" customWidth="1"/>
    <col min="4117" max="4117" width="12.140625" style="32" customWidth="1"/>
    <col min="4118" max="4118" width="11.42578125" style="32" customWidth="1"/>
    <col min="4119" max="4119" width="9.85546875" style="32" customWidth="1"/>
    <col min="4120" max="4120" width="7.7109375" style="32" customWidth="1"/>
    <col min="4121" max="4121" width="12.140625" style="32" customWidth="1"/>
    <col min="4122" max="4122" width="15.28515625" style="32" customWidth="1"/>
    <col min="4123" max="4123" width="9.140625" style="32"/>
    <col min="4124" max="4124" width="13.140625" style="32" customWidth="1"/>
    <col min="4125" max="4125" width="10.85546875" style="32" bestFit="1" customWidth="1"/>
    <col min="4126" max="4126" width="12" style="32" bestFit="1" customWidth="1"/>
    <col min="4127" max="4127" width="16.42578125" style="32" customWidth="1"/>
    <col min="4128" max="4128" width="12.7109375" style="32" bestFit="1" customWidth="1"/>
    <col min="4129" max="4352" width="9.140625" style="32"/>
    <col min="4353" max="4353" width="6.7109375" style="32" customWidth="1"/>
    <col min="4354" max="4354" width="31" style="32" customWidth="1"/>
    <col min="4355" max="4355" width="8.85546875" style="32" customWidth="1"/>
    <col min="4356" max="4356" width="7.7109375" style="32" customWidth="1"/>
    <col min="4357" max="4357" width="16.5703125" style="32" customWidth="1"/>
    <col min="4358" max="4358" width="13" style="32" customWidth="1"/>
    <col min="4359" max="4359" width="9.140625" style="32" customWidth="1"/>
    <col min="4360" max="4360" width="7.28515625" style="32" customWidth="1"/>
    <col min="4361" max="4361" width="22.42578125" style="32" customWidth="1"/>
    <col min="4362" max="4362" width="14" style="32" customWidth="1"/>
    <col min="4363" max="4363" width="9.85546875" style="32" customWidth="1"/>
    <col min="4364" max="4364" width="7.5703125" style="32" customWidth="1"/>
    <col min="4365" max="4365" width="8.7109375" style="32" customWidth="1"/>
    <col min="4366" max="4366" width="6.7109375" style="32" customWidth="1"/>
    <col min="4367" max="4367" width="11.28515625" style="32" customWidth="1"/>
    <col min="4368" max="4368" width="13.42578125" style="32" customWidth="1"/>
    <col min="4369" max="4369" width="13.5703125" style="32" customWidth="1"/>
    <col min="4370" max="4370" width="10" style="32" customWidth="1"/>
    <col min="4371" max="4371" width="12.42578125" style="32" customWidth="1"/>
    <col min="4372" max="4372" width="12.28515625" style="32" customWidth="1"/>
    <col min="4373" max="4373" width="12.140625" style="32" customWidth="1"/>
    <col min="4374" max="4374" width="11.42578125" style="32" customWidth="1"/>
    <col min="4375" max="4375" width="9.85546875" style="32" customWidth="1"/>
    <col min="4376" max="4376" width="7.7109375" style="32" customWidth="1"/>
    <col min="4377" max="4377" width="12.140625" style="32" customWidth="1"/>
    <col min="4378" max="4378" width="15.28515625" style="32" customWidth="1"/>
    <col min="4379" max="4379" width="9.140625" style="32"/>
    <col min="4380" max="4380" width="13.140625" style="32" customWidth="1"/>
    <col min="4381" max="4381" width="10.85546875" style="32" bestFit="1" customWidth="1"/>
    <col min="4382" max="4382" width="12" style="32" bestFit="1" customWidth="1"/>
    <col min="4383" max="4383" width="16.42578125" style="32" customWidth="1"/>
    <col min="4384" max="4384" width="12.7109375" style="32" bestFit="1" customWidth="1"/>
    <col min="4385" max="4608" width="9.140625" style="32"/>
    <col min="4609" max="4609" width="6.7109375" style="32" customWidth="1"/>
    <col min="4610" max="4610" width="31" style="32" customWidth="1"/>
    <col min="4611" max="4611" width="8.85546875" style="32" customWidth="1"/>
    <col min="4612" max="4612" width="7.7109375" style="32" customWidth="1"/>
    <col min="4613" max="4613" width="16.5703125" style="32" customWidth="1"/>
    <col min="4614" max="4614" width="13" style="32" customWidth="1"/>
    <col min="4615" max="4615" width="9.140625" style="32" customWidth="1"/>
    <col min="4616" max="4616" width="7.28515625" style="32" customWidth="1"/>
    <col min="4617" max="4617" width="22.42578125" style="32" customWidth="1"/>
    <col min="4618" max="4618" width="14" style="32" customWidth="1"/>
    <col min="4619" max="4619" width="9.85546875" style="32" customWidth="1"/>
    <col min="4620" max="4620" width="7.5703125" style="32" customWidth="1"/>
    <col min="4621" max="4621" width="8.7109375" style="32" customWidth="1"/>
    <col min="4622" max="4622" width="6.7109375" style="32" customWidth="1"/>
    <col min="4623" max="4623" width="11.28515625" style="32" customWidth="1"/>
    <col min="4624" max="4624" width="13.42578125" style="32" customWidth="1"/>
    <col min="4625" max="4625" width="13.5703125" style="32" customWidth="1"/>
    <col min="4626" max="4626" width="10" style="32" customWidth="1"/>
    <col min="4627" max="4627" width="12.42578125" style="32" customWidth="1"/>
    <col min="4628" max="4628" width="12.28515625" style="32" customWidth="1"/>
    <col min="4629" max="4629" width="12.140625" style="32" customWidth="1"/>
    <col min="4630" max="4630" width="11.42578125" style="32" customWidth="1"/>
    <col min="4631" max="4631" width="9.85546875" style="32" customWidth="1"/>
    <col min="4632" max="4632" width="7.7109375" style="32" customWidth="1"/>
    <col min="4633" max="4633" width="12.140625" style="32" customWidth="1"/>
    <col min="4634" max="4634" width="15.28515625" style="32" customWidth="1"/>
    <col min="4635" max="4635" width="9.140625" style="32"/>
    <col min="4636" max="4636" width="13.140625" style="32" customWidth="1"/>
    <col min="4637" max="4637" width="10.85546875" style="32" bestFit="1" customWidth="1"/>
    <col min="4638" max="4638" width="12" style="32" bestFit="1" customWidth="1"/>
    <col min="4639" max="4639" width="16.42578125" style="32" customWidth="1"/>
    <col min="4640" max="4640" width="12.7109375" style="32" bestFit="1" customWidth="1"/>
    <col min="4641" max="4864" width="9.140625" style="32"/>
    <col min="4865" max="4865" width="6.7109375" style="32" customWidth="1"/>
    <col min="4866" max="4866" width="31" style="32" customWidth="1"/>
    <col min="4867" max="4867" width="8.85546875" style="32" customWidth="1"/>
    <col min="4868" max="4868" width="7.7109375" style="32" customWidth="1"/>
    <col min="4869" max="4869" width="16.5703125" style="32" customWidth="1"/>
    <col min="4870" max="4870" width="13" style="32" customWidth="1"/>
    <col min="4871" max="4871" width="9.140625" style="32" customWidth="1"/>
    <col min="4872" max="4872" width="7.28515625" style="32" customWidth="1"/>
    <col min="4873" max="4873" width="22.42578125" style="32" customWidth="1"/>
    <col min="4874" max="4874" width="14" style="32" customWidth="1"/>
    <col min="4875" max="4875" width="9.85546875" style="32" customWidth="1"/>
    <col min="4876" max="4876" width="7.5703125" style="32" customWidth="1"/>
    <col min="4877" max="4877" width="8.7109375" style="32" customWidth="1"/>
    <col min="4878" max="4878" width="6.7109375" style="32" customWidth="1"/>
    <col min="4879" max="4879" width="11.28515625" style="32" customWidth="1"/>
    <col min="4880" max="4880" width="13.42578125" style="32" customWidth="1"/>
    <col min="4881" max="4881" width="13.5703125" style="32" customWidth="1"/>
    <col min="4882" max="4882" width="10" style="32" customWidth="1"/>
    <col min="4883" max="4883" width="12.42578125" style="32" customWidth="1"/>
    <col min="4884" max="4884" width="12.28515625" style="32" customWidth="1"/>
    <col min="4885" max="4885" width="12.140625" style="32" customWidth="1"/>
    <col min="4886" max="4886" width="11.42578125" style="32" customWidth="1"/>
    <col min="4887" max="4887" width="9.85546875" style="32" customWidth="1"/>
    <col min="4888" max="4888" width="7.7109375" style="32" customWidth="1"/>
    <col min="4889" max="4889" width="12.140625" style="32" customWidth="1"/>
    <col min="4890" max="4890" width="15.28515625" style="32" customWidth="1"/>
    <col min="4891" max="4891" width="9.140625" style="32"/>
    <col min="4892" max="4892" width="13.140625" style="32" customWidth="1"/>
    <col min="4893" max="4893" width="10.85546875" style="32" bestFit="1" customWidth="1"/>
    <col min="4894" max="4894" width="12" style="32" bestFit="1" customWidth="1"/>
    <col min="4895" max="4895" width="16.42578125" style="32" customWidth="1"/>
    <col min="4896" max="4896" width="12.7109375" style="32" bestFit="1" customWidth="1"/>
    <col min="4897" max="5120" width="9.140625" style="32"/>
    <col min="5121" max="5121" width="6.7109375" style="32" customWidth="1"/>
    <col min="5122" max="5122" width="31" style="32" customWidth="1"/>
    <col min="5123" max="5123" width="8.85546875" style="32" customWidth="1"/>
    <col min="5124" max="5124" width="7.7109375" style="32" customWidth="1"/>
    <col min="5125" max="5125" width="16.5703125" style="32" customWidth="1"/>
    <col min="5126" max="5126" width="13" style="32" customWidth="1"/>
    <col min="5127" max="5127" width="9.140625" style="32" customWidth="1"/>
    <col min="5128" max="5128" width="7.28515625" style="32" customWidth="1"/>
    <col min="5129" max="5129" width="22.42578125" style="32" customWidth="1"/>
    <col min="5130" max="5130" width="14" style="32" customWidth="1"/>
    <col min="5131" max="5131" width="9.85546875" style="32" customWidth="1"/>
    <col min="5132" max="5132" width="7.5703125" style="32" customWidth="1"/>
    <col min="5133" max="5133" width="8.7109375" style="32" customWidth="1"/>
    <col min="5134" max="5134" width="6.7109375" style="32" customWidth="1"/>
    <col min="5135" max="5135" width="11.28515625" style="32" customWidth="1"/>
    <col min="5136" max="5136" width="13.42578125" style="32" customWidth="1"/>
    <col min="5137" max="5137" width="13.5703125" style="32" customWidth="1"/>
    <col min="5138" max="5138" width="10" style="32" customWidth="1"/>
    <col min="5139" max="5139" width="12.42578125" style="32" customWidth="1"/>
    <col min="5140" max="5140" width="12.28515625" style="32" customWidth="1"/>
    <col min="5141" max="5141" width="12.140625" style="32" customWidth="1"/>
    <col min="5142" max="5142" width="11.42578125" style="32" customWidth="1"/>
    <col min="5143" max="5143" width="9.85546875" style="32" customWidth="1"/>
    <col min="5144" max="5144" width="7.7109375" style="32" customWidth="1"/>
    <col min="5145" max="5145" width="12.140625" style="32" customWidth="1"/>
    <col min="5146" max="5146" width="15.28515625" style="32" customWidth="1"/>
    <col min="5147" max="5147" width="9.140625" style="32"/>
    <col min="5148" max="5148" width="13.140625" style="32" customWidth="1"/>
    <col min="5149" max="5149" width="10.85546875" style="32" bestFit="1" customWidth="1"/>
    <col min="5150" max="5150" width="12" style="32" bestFit="1" customWidth="1"/>
    <col min="5151" max="5151" width="16.42578125" style="32" customWidth="1"/>
    <col min="5152" max="5152" width="12.7109375" style="32" bestFit="1" customWidth="1"/>
    <col min="5153" max="5376" width="9.140625" style="32"/>
    <col min="5377" max="5377" width="6.7109375" style="32" customWidth="1"/>
    <col min="5378" max="5378" width="31" style="32" customWidth="1"/>
    <col min="5379" max="5379" width="8.85546875" style="32" customWidth="1"/>
    <col min="5380" max="5380" width="7.7109375" style="32" customWidth="1"/>
    <col min="5381" max="5381" width="16.5703125" style="32" customWidth="1"/>
    <col min="5382" max="5382" width="13" style="32" customWidth="1"/>
    <col min="5383" max="5383" width="9.140625" style="32" customWidth="1"/>
    <col min="5384" max="5384" width="7.28515625" style="32" customWidth="1"/>
    <col min="5385" max="5385" width="22.42578125" style="32" customWidth="1"/>
    <col min="5386" max="5386" width="14" style="32" customWidth="1"/>
    <col min="5387" max="5387" width="9.85546875" style="32" customWidth="1"/>
    <col min="5388" max="5388" width="7.5703125" style="32" customWidth="1"/>
    <col min="5389" max="5389" width="8.7109375" style="32" customWidth="1"/>
    <col min="5390" max="5390" width="6.7109375" style="32" customWidth="1"/>
    <col min="5391" max="5391" width="11.28515625" style="32" customWidth="1"/>
    <col min="5392" max="5392" width="13.42578125" style="32" customWidth="1"/>
    <col min="5393" max="5393" width="13.5703125" style="32" customWidth="1"/>
    <col min="5394" max="5394" width="10" style="32" customWidth="1"/>
    <col min="5395" max="5395" width="12.42578125" style="32" customWidth="1"/>
    <col min="5396" max="5396" width="12.28515625" style="32" customWidth="1"/>
    <col min="5397" max="5397" width="12.140625" style="32" customWidth="1"/>
    <col min="5398" max="5398" width="11.42578125" style="32" customWidth="1"/>
    <col min="5399" max="5399" width="9.85546875" style="32" customWidth="1"/>
    <col min="5400" max="5400" width="7.7109375" style="32" customWidth="1"/>
    <col min="5401" max="5401" width="12.140625" style="32" customWidth="1"/>
    <col min="5402" max="5402" width="15.28515625" style="32" customWidth="1"/>
    <col min="5403" max="5403" width="9.140625" style="32"/>
    <col min="5404" max="5404" width="13.140625" style="32" customWidth="1"/>
    <col min="5405" max="5405" width="10.85546875" style="32" bestFit="1" customWidth="1"/>
    <col min="5406" max="5406" width="12" style="32" bestFit="1" customWidth="1"/>
    <col min="5407" max="5407" width="16.42578125" style="32" customWidth="1"/>
    <col min="5408" max="5408" width="12.7109375" style="32" bestFit="1" customWidth="1"/>
    <col min="5409" max="5632" width="9.140625" style="32"/>
    <col min="5633" max="5633" width="6.7109375" style="32" customWidth="1"/>
    <col min="5634" max="5634" width="31" style="32" customWidth="1"/>
    <col min="5635" max="5635" width="8.85546875" style="32" customWidth="1"/>
    <col min="5636" max="5636" width="7.7109375" style="32" customWidth="1"/>
    <col min="5637" max="5637" width="16.5703125" style="32" customWidth="1"/>
    <col min="5638" max="5638" width="13" style="32" customWidth="1"/>
    <col min="5639" max="5639" width="9.140625" style="32" customWidth="1"/>
    <col min="5640" max="5640" width="7.28515625" style="32" customWidth="1"/>
    <col min="5641" max="5641" width="22.42578125" style="32" customWidth="1"/>
    <col min="5642" max="5642" width="14" style="32" customWidth="1"/>
    <col min="5643" max="5643" width="9.85546875" style="32" customWidth="1"/>
    <col min="5644" max="5644" width="7.5703125" style="32" customWidth="1"/>
    <col min="5645" max="5645" width="8.7109375" style="32" customWidth="1"/>
    <col min="5646" max="5646" width="6.7109375" style="32" customWidth="1"/>
    <col min="5647" max="5647" width="11.28515625" style="32" customWidth="1"/>
    <col min="5648" max="5648" width="13.42578125" style="32" customWidth="1"/>
    <col min="5649" max="5649" width="13.5703125" style="32" customWidth="1"/>
    <col min="5650" max="5650" width="10" style="32" customWidth="1"/>
    <col min="5651" max="5651" width="12.42578125" style="32" customWidth="1"/>
    <col min="5652" max="5652" width="12.28515625" style="32" customWidth="1"/>
    <col min="5653" max="5653" width="12.140625" style="32" customWidth="1"/>
    <col min="5654" max="5654" width="11.42578125" style="32" customWidth="1"/>
    <col min="5655" max="5655" width="9.85546875" style="32" customWidth="1"/>
    <col min="5656" max="5656" width="7.7109375" style="32" customWidth="1"/>
    <col min="5657" max="5657" width="12.140625" style="32" customWidth="1"/>
    <col min="5658" max="5658" width="15.28515625" style="32" customWidth="1"/>
    <col min="5659" max="5659" width="9.140625" style="32"/>
    <col min="5660" max="5660" width="13.140625" style="32" customWidth="1"/>
    <col min="5661" max="5661" width="10.85546875" style="32" bestFit="1" customWidth="1"/>
    <col min="5662" max="5662" width="12" style="32" bestFit="1" customWidth="1"/>
    <col min="5663" max="5663" width="16.42578125" style="32" customWidth="1"/>
    <col min="5664" max="5664" width="12.7109375" style="32" bestFit="1" customWidth="1"/>
    <col min="5665" max="5888" width="9.140625" style="32"/>
    <col min="5889" max="5889" width="6.7109375" style="32" customWidth="1"/>
    <col min="5890" max="5890" width="31" style="32" customWidth="1"/>
    <col min="5891" max="5891" width="8.85546875" style="32" customWidth="1"/>
    <col min="5892" max="5892" width="7.7109375" style="32" customWidth="1"/>
    <col min="5893" max="5893" width="16.5703125" style="32" customWidth="1"/>
    <col min="5894" max="5894" width="13" style="32" customWidth="1"/>
    <col min="5895" max="5895" width="9.140625" style="32" customWidth="1"/>
    <col min="5896" max="5896" width="7.28515625" style="32" customWidth="1"/>
    <col min="5897" max="5897" width="22.42578125" style="32" customWidth="1"/>
    <col min="5898" max="5898" width="14" style="32" customWidth="1"/>
    <col min="5899" max="5899" width="9.85546875" style="32" customWidth="1"/>
    <col min="5900" max="5900" width="7.5703125" style="32" customWidth="1"/>
    <col min="5901" max="5901" width="8.7109375" style="32" customWidth="1"/>
    <col min="5902" max="5902" width="6.7109375" style="32" customWidth="1"/>
    <col min="5903" max="5903" width="11.28515625" style="32" customWidth="1"/>
    <col min="5904" max="5904" width="13.42578125" style="32" customWidth="1"/>
    <col min="5905" max="5905" width="13.5703125" style="32" customWidth="1"/>
    <col min="5906" max="5906" width="10" style="32" customWidth="1"/>
    <col min="5907" max="5907" width="12.42578125" style="32" customWidth="1"/>
    <col min="5908" max="5908" width="12.28515625" style="32" customWidth="1"/>
    <col min="5909" max="5909" width="12.140625" style="32" customWidth="1"/>
    <col min="5910" max="5910" width="11.42578125" style="32" customWidth="1"/>
    <col min="5911" max="5911" width="9.85546875" style="32" customWidth="1"/>
    <col min="5912" max="5912" width="7.7109375" style="32" customWidth="1"/>
    <col min="5913" max="5913" width="12.140625" style="32" customWidth="1"/>
    <col min="5914" max="5914" width="15.28515625" style="32" customWidth="1"/>
    <col min="5915" max="5915" width="9.140625" style="32"/>
    <col min="5916" max="5916" width="13.140625" style="32" customWidth="1"/>
    <col min="5917" max="5917" width="10.85546875" style="32" bestFit="1" customWidth="1"/>
    <col min="5918" max="5918" width="12" style="32" bestFit="1" customWidth="1"/>
    <col min="5919" max="5919" width="16.42578125" style="32" customWidth="1"/>
    <col min="5920" max="5920" width="12.7109375" style="32" bestFit="1" customWidth="1"/>
    <col min="5921" max="6144" width="9.140625" style="32"/>
    <col min="6145" max="6145" width="6.7109375" style="32" customWidth="1"/>
    <col min="6146" max="6146" width="31" style="32" customWidth="1"/>
    <col min="6147" max="6147" width="8.85546875" style="32" customWidth="1"/>
    <col min="6148" max="6148" width="7.7109375" style="32" customWidth="1"/>
    <col min="6149" max="6149" width="16.5703125" style="32" customWidth="1"/>
    <col min="6150" max="6150" width="13" style="32" customWidth="1"/>
    <col min="6151" max="6151" width="9.140625" style="32" customWidth="1"/>
    <col min="6152" max="6152" width="7.28515625" style="32" customWidth="1"/>
    <col min="6153" max="6153" width="22.42578125" style="32" customWidth="1"/>
    <col min="6154" max="6154" width="14" style="32" customWidth="1"/>
    <col min="6155" max="6155" width="9.85546875" style="32" customWidth="1"/>
    <col min="6156" max="6156" width="7.5703125" style="32" customWidth="1"/>
    <col min="6157" max="6157" width="8.7109375" style="32" customWidth="1"/>
    <col min="6158" max="6158" width="6.7109375" style="32" customWidth="1"/>
    <col min="6159" max="6159" width="11.28515625" style="32" customWidth="1"/>
    <col min="6160" max="6160" width="13.42578125" style="32" customWidth="1"/>
    <col min="6161" max="6161" width="13.5703125" style="32" customWidth="1"/>
    <col min="6162" max="6162" width="10" style="32" customWidth="1"/>
    <col min="6163" max="6163" width="12.42578125" style="32" customWidth="1"/>
    <col min="6164" max="6164" width="12.28515625" style="32" customWidth="1"/>
    <col min="6165" max="6165" width="12.140625" style="32" customWidth="1"/>
    <col min="6166" max="6166" width="11.42578125" style="32" customWidth="1"/>
    <col min="6167" max="6167" width="9.85546875" style="32" customWidth="1"/>
    <col min="6168" max="6168" width="7.7109375" style="32" customWidth="1"/>
    <col min="6169" max="6169" width="12.140625" style="32" customWidth="1"/>
    <col min="6170" max="6170" width="15.28515625" style="32" customWidth="1"/>
    <col min="6171" max="6171" width="9.140625" style="32"/>
    <col min="6172" max="6172" width="13.140625" style="32" customWidth="1"/>
    <col min="6173" max="6173" width="10.85546875" style="32" bestFit="1" customWidth="1"/>
    <col min="6174" max="6174" width="12" style="32" bestFit="1" customWidth="1"/>
    <col min="6175" max="6175" width="16.42578125" style="32" customWidth="1"/>
    <col min="6176" max="6176" width="12.7109375" style="32" bestFit="1" customWidth="1"/>
    <col min="6177" max="6400" width="9.140625" style="32"/>
    <col min="6401" max="6401" width="6.7109375" style="32" customWidth="1"/>
    <col min="6402" max="6402" width="31" style="32" customWidth="1"/>
    <col min="6403" max="6403" width="8.85546875" style="32" customWidth="1"/>
    <col min="6404" max="6404" width="7.7109375" style="32" customWidth="1"/>
    <col min="6405" max="6405" width="16.5703125" style="32" customWidth="1"/>
    <col min="6406" max="6406" width="13" style="32" customWidth="1"/>
    <col min="6407" max="6407" width="9.140625" style="32" customWidth="1"/>
    <col min="6408" max="6408" width="7.28515625" style="32" customWidth="1"/>
    <col min="6409" max="6409" width="22.42578125" style="32" customWidth="1"/>
    <col min="6410" max="6410" width="14" style="32" customWidth="1"/>
    <col min="6411" max="6411" width="9.85546875" style="32" customWidth="1"/>
    <col min="6412" max="6412" width="7.5703125" style="32" customWidth="1"/>
    <col min="6413" max="6413" width="8.7109375" style="32" customWidth="1"/>
    <col min="6414" max="6414" width="6.7109375" style="32" customWidth="1"/>
    <col min="6415" max="6415" width="11.28515625" style="32" customWidth="1"/>
    <col min="6416" max="6416" width="13.42578125" style="32" customWidth="1"/>
    <col min="6417" max="6417" width="13.5703125" style="32" customWidth="1"/>
    <col min="6418" max="6418" width="10" style="32" customWidth="1"/>
    <col min="6419" max="6419" width="12.42578125" style="32" customWidth="1"/>
    <col min="6420" max="6420" width="12.28515625" style="32" customWidth="1"/>
    <col min="6421" max="6421" width="12.140625" style="32" customWidth="1"/>
    <col min="6422" max="6422" width="11.42578125" style="32" customWidth="1"/>
    <col min="6423" max="6423" width="9.85546875" style="32" customWidth="1"/>
    <col min="6424" max="6424" width="7.7109375" style="32" customWidth="1"/>
    <col min="6425" max="6425" width="12.140625" style="32" customWidth="1"/>
    <col min="6426" max="6426" width="15.28515625" style="32" customWidth="1"/>
    <col min="6427" max="6427" width="9.140625" style="32"/>
    <col min="6428" max="6428" width="13.140625" style="32" customWidth="1"/>
    <col min="6429" max="6429" width="10.85546875" style="32" bestFit="1" customWidth="1"/>
    <col min="6430" max="6430" width="12" style="32" bestFit="1" customWidth="1"/>
    <col min="6431" max="6431" width="16.42578125" style="32" customWidth="1"/>
    <col min="6432" max="6432" width="12.7109375" style="32" bestFit="1" customWidth="1"/>
    <col min="6433" max="6656" width="9.140625" style="32"/>
    <col min="6657" max="6657" width="6.7109375" style="32" customWidth="1"/>
    <col min="6658" max="6658" width="31" style="32" customWidth="1"/>
    <col min="6659" max="6659" width="8.85546875" style="32" customWidth="1"/>
    <col min="6660" max="6660" width="7.7109375" style="32" customWidth="1"/>
    <col min="6661" max="6661" width="16.5703125" style="32" customWidth="1"/>
    <col min="6662" max="6662" width="13" style="32" customWidth="1"/>
    <col min="6663" max="6663" width="9.140625" style="32" customWidth="1"/>
    <col min="6664" max="6664" width="7.28515625" style="32" customWidth="1"/>
    <col min="6665" max="6665" width="22.42578125" style="32" customWidth="1"/>
    <col min="6666" max="6666" width="14" style="32" customWidth="1"/>
    <col min="6667" max="6667" width="9.85546875" style="32" customWidth="1"/>
    <col min="6668" max="6668" width="7.5703125" style="32" customWidth="1"/>
    <col min="6669" max="6669" width="8.7109375" style="32" customWidth="1"/>
    <col min="6670" max="6670" width="6.7109375" style="32" customWidth="1"/>
    <col min="6671" max="6671" width="11.28515625" style="32" customWidth="1"/>
    <col min="6672" max="6672" width="13.42578125" style="32" customWidth="1"/>
    <col min="6673" max="6673" width="13.5703125" style="32" customWidth="1"/>
    <col min="6674" max="6674" width="10" style="32" customWidth="1"/>
    <col min="6675" max="6675" width="12.42578125" style="32" customWidth="1"/>
    <col min="6676" max="6676" width="12.28515625" style="32" customWidth="1"/>
    <col min="6677" max="6677" width="12.140625" style="32" customWidth="1"/>
    <col min="6678" max="6678" width="11.42578125" style="32" customWidth="1"/>
    <col min="6679" max="6679" width="9.85546875" style="32" customWidth="1"/>
    <col min="6680" max="6680" width="7.7109375" style="32" customWidth="1"/>
    <col min="6681" max="6681" width="12.140625" style="32" customWidth="1"/>
    <col min="6682" max="6682" width="15.28515625" style="32" customWidth="1"/>
    <col min="6683" max="6683" width="9.140625" style="32"/>
    <col min="6684" max="6684" width="13.140625" style="32" customWidth="1"/>
    <col min="6685" max="6685" width="10.85546875" style="32" bestFit="1" customWidth="1"/>
    <col min="6686" max="6686" width="12" style="32" bestFit="1" customWidth="1"/>
    <col min="6687" max="6687" width="16.42578125" style="32" customWidth="1"/>
    <col min="6688" max="6688" width="12.7109375" style="32" bestFit="1" customWidth="1"/>
    <col min="6689" max="6912" width="9.140625" style="32"/>
    <col min="6913" max="6913" width="6.7109375" style="32" customWidth="1"/>
    <col min="6914" max="6914" width="31" style="32" customWidth="1"/>
    <col min="6915" max="6915" width="8.85546875" style="32" customWidth="1"/>
    <col min="6916" max="6916" width="7.7109375" style="32" customWidth="1"/>
    <col min="6917" max="6917" width="16.5703125" style="32" customWidth="1"/>
    <col min="6918" max="6918" width="13" style="32" customWidth="1"/>
    <col min="6919" max="6919" width="9.140625" style="32" customWidth="1"/>
    <col min="6920" max="6920" width="7.28515625" style="32" customWidth="1"/>
    <col min="6921" max="6921" width="22.42578125" style="32" customWidth="1"/>
    <col min="6922" max="6922" width="14" style="32" customWidth="1"/>
    <col min="6923" max="6923" width="9.85546875" style="32" customWidth="1"/>
    <col min="6924" max="6924" width="7.5703125" style="32" customWidth="1"/>
    <col min="6925" max="6925" width="8.7109375" style="32" customWidth="1"/>
    <col min="6926" max="6926" width="6.7109375" style="32" customWidth="1"/>
    <col min="6927" max="6927" width="11.28515625" style="32" customWidth="1"/>
    <col min="6928" max="6928" width="13.42578125" style="32" customWidth="1"/>
    <col min="6929" max="6929" width="13.5703125" style="32" customWidth="1"/>
    <col min="6930" max="6930" width="10" style="32" customWidth="1"/>
    <col min="6931" max="6931" width="12.42578125" style="32" customWidth="1"/>
    <col min="6932" max="6932" width="12.28515625" style="32" customWidth="1"/>
    <col min="6933" max="6933" width="12.140625" style="32" customWidth="1"/>
    <col min="6934" max="6934" width="11.42578125" style="32" customWidth="1"/>
    <col min="6935" max="6935" width="9.85546875" style="32" customWidth="1"/>
    <col min="6936" max="6936" width="7.7109375" style="32" customWidth="1"/>
    <col min="6937" max="6937" width="12.140625" style="32" customWidth="1"/>
    <col min="6938" max="6938" width="15.28515625" style="32" customWidth="1"/>
    <col min="6939" max="6939" width="9.140625" style="32"/>
    <col min="6940" max="6940" width="13.140625" style="32" customWidth="1"/>
    <col min="6941" max="6941" width="10.85546875" style="32" bestFit="1" customWidth="1"/>
    <col min="6942" max="6942" width="12" style="32" bestFit="1" customWidth="1"/>
    <col min="6943" max="6943" width="16.42578125" style="32" customWidth="1"/>
    <col min="6944" max="6944" width="12.7109375" style="32" bestFit="1" customWidth="1"/>
    <col min="6945" max="7168" width="9.140625" style="32"/>
    <col min="7169" max="7169" width="6.7109375" style="32" customWidth="1"/>
    <col min="7170" max="7170" width="31" style="32" customWidth="1"/>
    <col min="7171" max="7171" width="8.85546875" style="32" customWidth="1"/>
    <col min="7172" max="7172" width="7.7109375" style="32" customWidth="1"/>
    <col min="7173" max="7173" width="16.5703125" style="32" customWidth="1"/>
    <col min="7174" max="7174" width="13" style="32" customWidth="1"/>
    <col min="7175" max="7175" width="9.140625" style="32" customWidth="1"/>
    <col min="7176" max="7176" width="7.28515625" style="32" customWidth="1"/>
    <col min="7177" max="7177" width="22.42578125" style="32" customWidth="1"/>
    <col min="7178" max="7178" width="14" style="32" customWidth="1"/>
    <col min="7179" max="7179" width="9.85546875" style="32" customWidth="1"/>
    <col min="7180" max="7180" width="7.5703125" style="32" customWidth="1"/>
    <col min="7181" max="7181" width="8.7109375" style="32" customWidth="1"/>
    <col min="7182" max="7182" width="6.7109375" style="32" customWidth="1"/>
    <col min="7183" max="7183" width="11.28515625" style="32" customWidth="1"/>
    <col min="7184" max="7184" width="13.42578125" style="32" customWidth="1"/>
    <col min="7185" max="7185" width="13.5703125" style="32" customWidth="1"/>
    <col min="7186" max="7186" width="10" style="32" customWidth="1"/>
    <col min="7187" max="7187" width="12.42578125" style="32" customWidth="1"/>
    <col min="7188" max="7188" width="12.28515625" style="32" customWidth="1"/>
    <col min="7189" max="7189" width="12.140625" style="32" customWidth="1"/>
    <col min="7190" max="7190" width="11.42578125" style="32" customWidth="1"/>
    <col min="7191" max="7191" width="9.85546875" style="32" customWidth="1"/>
    <col min="7192" max="7192" width="7.7109375" style="32" customWidth="1"/>
    <col min="7193" max="7193" width="12.140625" style="32" customWidth="1"/>
    <col min="7194" max="7194" width="15.28515625" style="32" customWidth="1"/>
    <col min="7195" max="7195" width="9.140625" style="32"/>
    <col min="7196" max="7196" width="13.140625" style="32" customWidth="1"/>
    <col min="7197" max="7197" width="10.85546875" style="32" bestFit="1" customWidth="1"/>
    <col min="7198" max="7198" width="12" style="32" bestFit="1" customWidth="1"/>
    <col min="7199" max="7199" width="16.42578125" style="32" customWidth="1"/>
    <col min="7200" max="7200" width="12.7109375" style="32" bestFit="1" customWidth="1"/>
    <col min="7201" max="7424" width="9.140625" style="32"/>
    <col min="7425" max="7425" width="6.7109375" style="32" customWidth="1"/>
    <col min="7426" max="7426" width="31" style="32" customWidth="1"/>
    <col min="7427" max="7427" width="8.85546875" style="32" customWidth="1"/>
    <col min="7428" max="7428" width="7.7109375" style="32" customWidth="1"/>
    <col min="7429" max="7429" width="16.5703125" style="32" customWidth="1"/>
    <col min="7430" max="7430" width="13" style="32" customWidth="1"/>
    <col min="7431" max="7431" width="9.140625" style="32" customWidth="1"/>
    <col min="7432" max="7432" width="7.28515625" style="32" customWidth="1"/>
    <col min="7433" max="7433" width="22.42578125" style="32" customWidth="1"/>
    <col min="7434" max="7434" width="14" style="32" customWidth="1"/>
    <col min="7435" max="7435" width="9.85546875" style="32" customWidth="1"/>
    <col min="7436" max="7436" width="7.5703125" style="32" customWidth="1"/>
    <col min="7437" max="7437" width="8.7109375" style="32" customWidth="1"/>
    <col min="7438" max="7438" width="6.7109375" style="32" customWidth="1"/>
    <col min="7439" max="7439" width="11.28515625" style="32" customWidth="1"/>
    <col min="7440" max="7440" width="13.42578125" style="32" customWidth="1"/>
    <col min="7441" max="7441" width="13.5703125" style="32" customWidth="1"/>
    <col min="7442" max="7442" width="10" style="32" customWidth="1"/>
    <col min="7443" max="7443" width="12.42578125" style="32" customWidth="1"/>
    <col min="7444" max="7444" width="12.28515625" style="32" customWidth="1"/>
    <col min="7445" max="7445" width="12.140625" style="32" customWidth="1"/>
    <col min="7446" max="7446" width="11.42578125" style="32" customWidth="1"/>
    <col min="7447" max="7447" width="9.85546875" style="32" customWidth="1"/>
    <col min="7448" max="7448" width="7.7109375" style="32" customWidth="1"/>
    <col min="7449" max="7449" width="12.140625" style="32" customWidth="1"/>
    <col min="7450" max="7450" width="15.28515625" style="32" customWidth="1"/>
    <col min="7451" max="7451" width="9.140625" style="32"/>
    <col min="7452" max="7452" width="13.140625" style="32" customWidth="1"/>
    <col min="7453" max="7453" width="10.85546875" style="32" bestFit="1" customWidth="1"/>
    <col min="7454" max="7454" width="12" style="32" bestFit="1" customWidth="1"/>
    <col min="7455" max="7455" width="16.42578125" style="32" customWidth="1"/>
    <col min="7456" max="7456" width="12.7109375" style="32" bestFit="1" customWidth="1"/>
    <col min="7457" max="7680" width="9.140625" style="32"/>
    <col min="7681" max="7681" width="6.7109375" style="32" customWidth="1"/>
    <col min="7682" max="7682" width="31" style="32" customWidth="1"/>
    <col min="7683" max="7683" width="8.85546875" style="32" customWidth="1"/>
    <col min="7684" max="7684" width="7.7109375" style="32" customWidth="1"/>
    <col min="7685" max="7685" width="16.5703125" style="32" customWidth="1"/>
    <col min="7686" max="7686" width="13" style="32" customWidth="1"/>
    <col min="7687" max="7687" width="9.140625" style="32" customWidth="1"/>
    <col min="7688" max="7688" width="7.28515625" style="32" customWidth="1"/>
    <col min="7689" max="7689" width="22.42578125" style="32" customWidth="1"/>
    <col min="7690" max="7690" width="14" style="32" customWidth="1"/>
    <col min="7691" max="7691" width="9.85546875" style="32" customWidth="1"/>
    <col min="7692" max="7692" width="7.5703125" style="32" customWidth="1"/>
    <col min="7693" max="7693" width="8.7109375" style="32" customWidth="1"/>
    <col min="7694" max="7694" width="6.7109375" style="32" customWidth="1"/>
    <col min="7695" max="7695" width="11.28515625" style="32" customWidth="1"/>
    <col min="7696" max="7696" width="13.42578125" style="32" customWidth="1"/>
    <col min="7697" max="7697" width="13.5703125" style="32" customWidth="1"/>
    <col min="7698" max="7698" width="10" style="32" customWidth="1"/>
    <col min="7699" max="7699" width="12.42578125" style="32" customWidth="1"/>
    <col min="7700" max="7700" width="12.28515625" style="32" customWidth="1"/>
    <col min="7701" max="7701" width="12.140625" style="32" customWidth="1"/>
    <col min="7702" max="7702" width="11.42578125" style="32" customWidth="1"/>
    <col min="7703" max="7703" width="9.85546875" style="32" customWidth="1"/>
    <col min="7704" max="7704" width="7.7109375" style="32" customWidth="1"/>
    <col min="7705" max="7705" width="12.140625" style="32" customWidth="1"/>
    <col min="7706" max="7706" width="15.28515625" style="32" customWidth="1"/>
    <col min="7707" max="7707" width="9.140625" style="32"/>
    <col min="7708" max="7708" width="13.140625" style="32" customWidth="1"/>
    <col min="7709" max="7709" width="10.85546875" style="32" bestFit="1" customWidth="1"/>
    <col min="7710" max="7710" width="12" style="32" bestFit="1" customWidth="1"/>
    <col min="7711" max="7711" width="16.42578125" style="32" customWidth="1"/>
    <col min="7712" max="7712" width="12.7109375" style="32" bestFit="1" customWidth="1"/>
    <col min="7713" max="7936" width="9.140625" style="32"/>
    <col min="7937" max="7937" width="6.7109375" style="32" customWidth="1"/>
    <col min="7938" max="7938" width="31" style="32" customWidth="1"/>
    <col min="7939" max="7939" width="8.85546875" style="32" customWidth="1"/>
    <col min="7940" max="7940" width="7.7109375" style="32" customWidth="1"/>
    <col min="7941" max="7941" width="16.5703125" style="32" customWidth="1"/>
    <col min="7942" max="7942" width="13" style="32" customWidth="1"/>
    <col min="7943" max="7943" width="9.140625" style="32" customWidth="1"/>
    <col min="7944" max="7944" width="7.28515625" style="32" customWidth="1"/>
    <col min="7945" max="7945" width="22.42578125" style="32" customWidth="1"/>
    <col min="7946" max="7946" width="14" style="32" customWidth="1"/>
    <col min="7947" max="7947" width="9.85546875" style="32" customWidth="1"/>
    <col min="7948" max="7948" width="7.5703125" style="32" customWidth="1"/>
    <col min="7949" max="7949" width="8.7109375" style="32" customWidth="1"/>
    <col min="7950" max="7950" width="6.7109375" style="32" customWidth="1"/>
    <col min="7951" max="7951" width="11.28515625" style="32" customWidth="1"/>
    <col min="7952" max="7952" width="13.42578125" style="32" customWidth="1"/>
    <col min="7953" max="7953" width="13.5703125" style="32" customWidth="1"/>
    <col min="7954" max="7954" width="10" style="32" customWidth="1"/>
    <col min="7955" max="7955" width="12.42578125" style="32" customWidth="1"/>
    <col min="7956" max="7956" width="12.28515625" style="32" customWidth="1"/>
    <col min="7957" max="7957" width="12.140625" style="32" customWidth="1"/>
    <col min="7958" max="7958" width="11.42578125" style="32" customWidth="1"/>
    <col min="7959" max="7959" width="9.85546875" style="32" customWidth="1"/>
    <col min="7960" max="7960" width="7.7109375" style="32" customWidth="1"/>
    <col min="7961" max="7961" width="12.140625" style="32" customWidth="1"/>
    <col min="7962" max="7962" width="15.28515625" style="32" customWidth="1"/>
    <col min="7963" max="7963" width="9.140625" style="32"/>
    <col min="7964" max="7964" width="13.140625" style="32" customWidth="1"/>
    <col min="7965" max="7965" width="10.85546875" style="32" bestFit="1" customWidth="1"/>
    <col min="7966" max="7966" width="12" style="32" bestFit="1" customWidth="1"/>
    <col min="7967" max="7967" width="16.42578125" style="32" customWidth="1"/>
    <col min="7968" max="7968" width="12.7109375" style="32" bestFit="1" customWidth="1"/>
    <col min="7969" max="8192" width="9.140625" style="32"/>
    <col min="8193" max="8193" width="6.7109375" style="32" customWidth="1"/>
    <col min="8194" max="8194" width="31" style="32" customWidth="1"/>
    <col min="8195" max="8195" width="8.85546875" style="32" customWidth="1"/>
    <col min="8196" max="8196" width="7.7109375" style="32" customWidth="1"/>
    <col min="8197" max="8197" width="16.5703125" style="32" customWidth="1"/>
    <col min="8198" max="8198" width="13" style="32" customWidth="1"/>
    <col min="8199" max="8199" width="9.140625" style="32" customWidth="1"/>
    <col min="8200" max="8200" width="7.28515625" style="32" customWidth="1"/>
    <col min="8201" max="8201" width="22.42578125" style="32" customWidth="1"/>
    <col min="8202" max="8202" width="14" style="32" customWidth="1"/>
    <col min="8203" max="8203" width="9.85546875" style="32" customWidth="1"/>
    <col min="8204" max="8204" width="7.5703125" style="32" customWidth="1"/>
    <col min="8205" max="8205" width="8.7109375" style="32" customWidth="1"/>
    <col min="8206" max="8206" width="6.7109375" style="32" customWidth="1"/>
    <col min="8207" max="8207" width="11.28515625" style="32" customWidth="1"/>
    <col min="8208" max="8208" width="13.42578125" style="32" customWidth="1"/>
    <col min="8209" max="8209" width="13.5703125" style="32" customWidth="1"/>
    <col min="8210" max="8210" width="10" style="32" customWidth="1"/>
    <col min="8211" max="8211" width="12.42578125" style="32" customWidth="1"/>
    <col min="8212" max="8212" width="12.28515625" style="32" customWidth="1"/>
    <col min="8213" max="8213" width="12.140625" style="32" customWidth="1"/>
    <col min="8214" max="8214" width="11.42578125" style="32" customWidth="1"/>
    <col min="8215" max="8215" width="9.85546875" style="32" customWidth="1"/>
    <col min="8216" max="8216" width="7.7109375" style="32" customWidth="1"/>
    <col min="8217" max="8217" width="12.140625" style="32" customWidth="1"/>
    <col min="8218" max="8218" width="15.28515625" style="32" customWidth="1"/>
    <col min="8219" max="8219" width="9.140625" style="32"/>
    <col min="8220" max="8220" width="13.140625" style="32" customWidth="1"/>
    <col min="8221" max="8221" width="10.85546875" style="32" bestFit="1" customWidth="1"/>
    <col min="8222" max="8222" width="12" style="32" bestFit="1" customWidth="1"/>
    <col min="8223" max="8223" width="16.42578125" style="32" customWidth="1"/>
    <col min="8224" max="8224" width="12.7109375" style="32" bestFit="1" customWidth="1"/>
    <col min="8225" max="8448" width="9.140625" style="32"/>
    <col min="8449" max="8449" width="6.7109375" style="32" customWidth="1"/>
    <col min="8450" max="8450" width="31" style="32" customWidth="1"/>
    <col min="8451" max="8451" width="8.85546875" style="32" customWidth="1"/>
    <col min="8452" max="8452" width="7.7109375" style="32" customWidth="1"/>
    <col min="8453" max="8453" width="16.5703125" style="32" customWidth="1"/>
    <col min="8454" max="8454" width="13" style="32" customWidth="1"/>
    <col min="8455" max="8455" width="9.140625" style="32" customWidth="1"/>
    <col min="8456" max="8456" width="7.28515625" style="32" customWidth="1"/>
    <col min="8457" max="8457" width="22.42578125" style="32" customWidth="1"/>
    <col min="8458" max="8458" width="14" style="32" customWidth="1"/>
    <col min="8459" max="8459" width="9.85546875" style="32" customWidth="1"/>
    <col min="8460" max="8460" width="7.5703125" style="32" customWidth="1"/>
    <col min="8461" max="8461" width="8.7109375" style="32" customWidth="1"/>
    <col min="8462" max="8462" width="6.7109375" style="32" customWidth="1"/>
    <col min="8463" max="8463" width="11.28515625" style="32" customWidth="1"/>
    <col min="8464" max="8464" width="13.42578125" style="32" customWidth="1"/>
    <col min="8465" max="8465" width="13.5703125" style="32" customWidth="1"/>
    <col min="8466" max="8466" width="10" style="32" customWidth="1"/>
    <col min="8467" max="8467" width="12.42578125" style="32" customWidth="1"/>
    <col min="8468" max="8468" width="12.28515625" style="32" customWidth="1"/>
    <col min="8469" max="8469" width="12.140625" style="32" customWidth="1"/>
    <col min="8470" max="8470" width="11.42578125" style="32" customWidth="1"/>
    <col min="8471" max="8471" width="9.85546875" style="32" customWidth="1"/>
    <col min="8472" max="8472" width="7.7109375" style="32" customWidth="1"/>
    <col min="8473" max="8473" width="12.140625" style="32" customWidth="1"/>
    <col min="8474" max="8474" width="15.28515625" style="32" customWidth="1"/>
    <col min="8475" max="8475" width="9.140625" style="32"/>
    <col min="8476" max="8476" width="13.140625" style="32" customWidth="1"/>
    <col min="8477" max="8477" width="10.85546875" style="32" bestFit="1" customWidth="1"/>
    <col min="8478" max="8478" width="12" style="32" bestFit="1" customWidth="1"/>
    <col min="8479" max="8479" width="16.42578125" style="32" customWidth="1"/>
    <col min="8480" max="8480" width="12.7109375" style="32" bestFit="1" customWidth="1"/>
    <col min="8481" max="8704" width="9.140625" style="32"/>
    <col min="8705" max="8705" width="6.7109375" style="32" customWidth="1"/>
    <col min="8706" max="8706" width="31" style="32" customWidth="1"/>
    <col min="8707" max="8707" width="8.85546875" style="32" customWidth="1"/>
    <col min="8708" max="8708" width="7.7109375" style="32" customWidth="1"/>
    <col min="8709" max="8709" width="16.5703125" style="32" customWidth="1"/>
    <col min="8710" max="8710" width="13" style="32" customWidth="1"/>
    <col min="8711" max="8711" width="9.140625" style="32" customWidth="1"/>
    <col min="8712" max="8712" width="7.28515625" style="32" customWidth="1"/>
    <col min="8713" max="8713" width="22.42578125" style="32" customWidth="1"/>
    <col min="8714" max="8714" width="14" style="32" customWidth="1"/>
    <col min="8715" max="8715" width="9.85546875" style="32" customWidth="1"/>
    <col min="8716" max="8716" width="7.5703125" style="32" customWidth="1"/>
    <col min="8717" max="8717" width="8.7109375" style="32" customWidth="1"/>
    <col min="8718" max="8718" width="6.7109375" style="32" customWidth="1"/>
    <col min="8719" max="8719" width="11.28515625" style="32" customWidth="1"/>
    <col min="8720" max="8720" width="13.42578125" style="32" customWidth="1"/>
    <col min="8721" max="8721" width="13.5703125" style="32" customWidth="1"/>
    <col min="8722" max="8722" width="10" style="32" customWidth="1"/>
    <col min="8723" max="8723" width="12.42578125" style="32" customWidth="1"/>
    <col min="8724" max="8724" width="12.28515625" style="32" customWidth="1"/>
    <col min="8725" max="8725" width="12.140625" style="32" customWidth="1"/>
    <col min="8726" max="8726" width="11.42578125" style="32" customWidth="1"/>
    <col min="8727" max="8727" width="9.85546875" style="32" customWidth="1"/>
    <col min="8728" max="8728" width="7.7109375" style="32" customWidth="1"/>
    <col min="8729" max="8729" width="12.140625" style="32" customWidth="1"/>
    <col min="8730" max="8730" width="15.28515625" style="32" customWidth="1"/>
    <col min="8731" max="8731" width="9.140625" style="32"/>
    <col min="8732" max="8732" width="13.140625" style="32" customWidth="1"/>
    <col min="8733" max="8733" width="10.85546875" style="32" bestFit="1" customWidth="1"/>
    <col min="8734" max="8734" width="12" style="32" bestFit="1" customWidth="1"/>
    <col min="8735" max="8735" width="16.42578125" style="32" customWidth="1"/>
    <col min="8736" max="8736" width="12.7109375" style="32" bestFit="1" customWidth="1"/>
    <col min="8737" max="8960" width="9.140625" style="32"/>
    <col min="8961" max="8961" width="6.7109375" style="32" customWidth="1"/>
    <col min="8962" max="8962" width="31" style="32" customWidth="1"/>
    <col min="8963" max="8963" width="8.85546875" style="32" customWidth="1"/>
    <col min="8964" max="8964" width="7.7109375" style="32" customWidth="1"/>
    <col min="8965" max="8965" width="16.5703125" style="32" customWidth="1"/>
    <col min="8966" max="8966" width="13" style="32" customWidth="1"/>
    <col min="8967" max="8967" width="9.140625" style="32" customWidth="1"/>
    <col min="8968" max="8968" width="7.28515625" style="32" customWidth="1"/>
    <col min="8969" max="8969" width="22.42578125" style="32" customWidth="1"/>
    <col min="8970" max="8970" width="14" style="32" customWidth="1"/>
    <col min="8971" max="8971" width="9.85546875" style="32" customWidth="1"/>
    <col min="8972" max="8972" width="7.5703125" style="32" customWidth="1"/>
    <col min="8973" max="8973" width="8.7109375" style="32" customWidth="1"/>
    <col min="8974" max="8974" width="6.7109375" style="32" customWidth="1"/>
    <col min="8975" max="8975" width="11.28515625" style="32" customWidth="1"/>
    <col min="8976" max="8976" width="13.42578125" style="32" customWidth="1"/>
    <col min="8977" max="8977" width="13.5703125" style="32" customWidth="1"/>
    <col min="8978" max="8978" width="10" style="32" customWidth="1"/>
    <col min="8979" max="8979" width="12.42578125" style="32" customWidth="1"/>
    <col min="8980" max="8980" width="12.28515625" style="32" customWidth="1"/>
    <col min="8981" max="8981" width="12.140625" style="32" customWidth="1"/>
    <col min="8982" max="8982" width="11.42578125" style="32" customWidth="1"/>
    <col min="8983" max="8983" width="9.85546875" style="32" customWidth="1"/>
    <col min="8984" max="8984" width="7.7109375" style="32" customWidth="1"/>
    <col min="8985" max="8985" width="12.140625" style="32" customWidth="1"/>
    <col min="8986" max="8986" width="15.28515625" style="32" customWidth="1"/>
    <col min="8987" max="8987" width="9.140625" style="32"/>
    <col min="8988" max="8988" width="13.140625" style="32" customWidth="1"/>
    <col min="8989" max="8989" width="10.85546875" style="32" bestFit="1" customWidth="1"/>
    <col min="8990" max="8990" width="12" style="32" bestFit="1" customWidth="1"/>
    <col min="8991" max="8991" width="16.42578125" style="32" customWidth="1"/>
    <col min="8992" max="8992" width="12.7109375" style="32" bestFit="1" customWidth="1"/>
    <col min="8993" max="9216" width="9.140625" style="32"/>
    <col min="9217" max="9217" width="6.7109375" style="32" customWidth="1"/>
    <col min="9218" max="9218" width="31" style="32" customWidth="1"/>
    <col min="9219" max="9219" width="8.85546875" style="32" customWidth="1"/>
    <col min="9220" max="9220" width="7.7109375" style="32" customWidth="1"/>
    <col min="9221" max="9221" width="16.5703125" style="32" customWidth="1"/>
    <col min="9222" max="9222" width="13" style="32" customWidth="1"/>
    <col min="9223" max="9223" width="9.140625" style="32" customWidth="1"/>
    <col min="9224" max="9224" width="7.28515625" style="32" customWidth="1"/>
    <col min="9225" max="9225" width="22.42578125" style="32" customWidth="1"/>
    <col min="9226" max="9226" width="14" style="32" customWidth="1"/>
    <col min="9227" max="9227" width="9.85546875" style="32" customWidth="1"/>
    <col min="9228" max="9228" width="7.5703125" style="32" customWidth="1"/>
    <col min="9229" max="9229" width="8.7109375" style="32" customWidth="1"/>
    <col min="9230" max="9230" width="6.7109375" style="32" customWidth="1"/>
    <col min="9231" max="9231" width="11.28515625" style="32" customWidth="1"/>
    <col min="9232" max="9232" width="13.42578125" style="32" customWidth="1"/>
    <col min="9233" max="9233" width="13.5703125" style="32" customWidth="1"/>
    <col min="9234" max="9234" width="10" style="32" customWidth="1"/>
    <col min="9235" max="9235" width="12.42578125" style="32" customWidth="1"/>
    <col min="9236" max="9236" width="12.28515625" style="32" customWidth="1"/>
    <col min="9237" max="9237" width="12.140625" style="32" customWidth="1"/>
    <col min="9238" max="9238" width="11.42578125" style="32" customWidth="1"/>
    <col min="9239" max="9239" width="9.85546875" style="32" customWidth="1"/>
    <col min="9240" max="9240" width="7.7109375" style="32" customWidth="1"/>
    <col min="9241" max="9241" width="12.140625" style="32" customWidth="1"/>
    <col min="9242" max="9242" width="15.28515625" style="32" customWidth="1"/>
    <col min="9243" max="9243" width="9.140625" style="32"/>
    <col min="9244" max="9244" width="13.140625" style="32" customWidth="1"/>
    <col min="9245" max="9245" width="10.85546875" style="32" bestFit="1" customWidth="1"/>
    <col min="9246" max="9246" width="12" style="32" bestFit="1" customWidth="1"/>
    <col min="9247" max="9247" width="16.42578125" style="32" customWidth="1"/>
    <col min="9248" max="9248" width="12.7109375" style="32" bestFit="1" customWidth="1"/>
    <col min="9249" max="9472" width="9.140625" style="32"/>
    <col min="9473" max="9473" width="6.7109375" style="32" customWidth="1"/>
    <col min="9474" max="9474" width="31" style="32" customWidth="1"/>
    <col min="9475" max="9475" width="8.85546875" style="32" customWidth="1"/>
    <col min="9476" max="9476" width="7.7109375" style="32" customWidth="1"/>
    <col min="9477" max="9477" width="16.5703125" style="32" customWidth="1"/>
    <col min="9478" max="9478" width="13" style="32" customWidth="1"/>
    <col min="9479" max="9479" width="9.140625" style="32" customWidth="1"/>
    <col min="9480" max="9480" width="7.28515625" style="32" customWidth="1"/>
    <col min="9481" max="9481" width="22.42578125" style="32" customWidth="1"/>
    <col min="9482" max="9482" width="14" style="32" customWidth="1"/>
    <col min="9483" max="9483" width="9.85546875" style="32" customWidth="1"/>
    <col min="9484" max="9484" width="7.5703125" style="32" customWidth="1"/>
    <col min="9485" max="9485" width="8.7109375" style="32" customWidth="1"/>
    <col min="9486" max="9486" width="6.7109375" style="32" customWidth="1"/>
    <col min="9487" max="9487" width="11.28515625" style="32" customWidth="1"/>
    <col min="9488" max="9488" width="13.42578125" style="32" customWidth="1"/>
    <col min="9489" max="9489" width="13.5703125" style="32" customWidth="1"/>
    <col min="9490" max="9490" width="10" style="32" customWidth="1"/>
    <col min="9491" max="9491" width="12.42578125" style="32" customWidth="1"/>
    <col min="9492" max="9492" width="12.28515625" style="32" customWidth="1"/>
    <col min="9493" max="9493" width="12.140625" style="32" customWidth="1"/>
    <col min="9494" max="9494" width="11.42578125" style="32" customWidth="1"/>
    <col min="9495" max="9495" width="9.85546875" style="32" customWidth="1"/>
    <col min="9496" max="9496" width="7.7109375" style="32" customWidth="1"/>
    <col min="9497" max="9497" width="12.140625" style="32" customWidth="1"/>
    <col min="9498" max="9498" width="15.28515625" style="32" customWidth="1"/>
    <col min="9499" max="9499" width="9.140625" style="32"/>
    <col min="9500" max="9500" width="13.140625" style="32" customWidth="1"/>
    <col min="9501" max="9501" width="10.85546875" style="32" bestFit="1" customWidth="1"/>
    <col min="9502" max="9502" width="12" style="32" bestFit="1" customWidth="1"/>
    <col min="9503" max="9503" width="16.42578125" style="32" customWidth="1"/>
    <col min="9504" max="9504" width="12.7109375" style="32" bestFit="1" customWidth="1"/>
    <col min="9505" max="9728" width="9.140625" style="32"/>
    <col min="9729" max="9729" width="6.7109375" style="32" customWidth="1"/>
    <col min="9730" max="9730" width="31" style="32" customWidth="1"/>
    <col min="9731" max="9731" width="8.85546875" style="32" customWidth="1"/>
    <col min="9732" max="9732" width="7.7109375" style="32" customWidth="1"/>
    <col min="9733" max="9733" width="16.5703125" style="32" customWidth="1"/>
    <col min="9734" max="9734" width="13" style="32" customWidth="1"/>
    <col min="9735" max="9735" width="9.140625" style="32" customWidth="1"/>
    <col min="9736" max="9736" width="7.28515625" style="32" customWidth="1"/>
    <col min="9737" max="9737" width="22.42578125" style="32" customWidth="1"/>
    <col min="9738" max="9738" width="14" style="32" customWidth="1"/>
    <col min="9739" max="9739" width="9.85546875" style="32" customWidth="1"/>
    <col min="9740" max="9740" width="7.5703125" style="32" customWidth="1"/>
    <col min="9741" max="9741" width="8.7109375" style="32" customWidth="1"/>
    <col min="9742" max="9742" width="6.7109375" style="32" customWidth="1"/>
    <col min="9743" max="9743" width="11.28515625" style="32" customWidth="1"/>
    <col min="9744" max="9744" width="13.42578125" style="32" customWidth="1"/>
    <col min="9745" max="9745" width="13.5703125" style="32" customWidth="1"/>
    <col min="9746" max="9746" width="10" style="32" customWidth="1"/>
    <col min="9747" max="9747" width="12.42578125" style="32" customWidth="1"/>
    <col min="9748" max="9748" width="12.28515625" style="32" customWidth="1"/>
    <col min="9749" max="9749" width="12.140625" style="32" customWidth="1"/>
    <col min="9750" max="9750" width="11.42578125" style="32" customWidth="1"/>
    <col min="9751" max="9751" width="9.85546875" style="32" customWidth="1"/>
    <col min="9752" max="9752" width="7.7109375" style="32" customWidth="1"/>
    <col min="9753" max="9753" width="12.140625" style="32" customWidth="1"/>
    <col min="9754" max="9754" width="15.28515625" style="32" customWidth="1"/>
    <col min="9755" max="9755" width="9.140625" style="32"/>
    <col min="9756" max="9756" width="13.140625" style="32" customWidth="1"/>
    <col min="9757" max="9757" width="10.85546875" style="32" bestFit="1" customWidth="1"/>
    <col min="9758" max="9758" width="12" style="32" bestFit="1" customWidth="1"/>
    <col min="9759" max="9759" width="16.42578125" style="32" customWidth="1"/>
    <col min="9760" max="9760" width="12.7109375" style="32" bestFit="1" customWidth="1"/>
    <col min="9761" max="9984" width="9.140625" style="32"/>
    <col min="9985" max="9985" width="6.7109375" style="32" customWidth="1"/>
    <col min="9986" max="9986" width="31" style="32" customWidth="1"/>
    <col min="9987" max="9987" width="8.85546875" style="32" customWidth="1"/>
    <col min="9988" max="9988" width="7.7109375" style="32" customWidth="1"/>
    <col min="9989" max="9989" width="16.5703125" style="32" customWidth="1"/>
    <col min="9990" max="9990" width="13" style="32" customWidth="1"/>
    <col min="9991" max="9991" width="9.140625" style="32" customWidth="1"/>
    <col min="9992" max="9992" width="7.28515625" style="32" customWidth="1"/>
    <col min="9993" max="9993" width="22.42578125" style="32" customWidth="1"/>
    <col min="9994" max="9994" width="14" style="32" customWidth="1"/>
    <col min="9995" max="9995" width="9.85546875" style="32" customWidth="1"/>
    <col min="9996" max="9996" width="7.5703125" style="32" customWidth="1"/>
    <col min="9997" max="9997" width="8.7109375" style="32" customWidth="1"/>
    <col min="9998" max="9998" width="6.7109375" style="32" customWidth="1"/>
    <col min="9999" max="9999" width="11.28515625" style="32" customWidth="1"/>
    <col min="10000" max="10000" width="13.42578125" style="32" customWidth="1"/>
    <col min="10001" max="10001" width="13.5703125" style="32" customWidth="1"/>
    <col min="10002" max="10002" width="10" style="32" customWidth="1"/>
    <col min="10003" max="10003" width="12.42578125" style="32" customWidth="1"/>
    <col min="10004" max="10004" width="12.28515625" style="32" customWidth="1"/>
    <col min="10005" max="10005" width="12.140625" style="32" customWidth="1"/>
    <col min="10006" max="10006" width="11.42578125" style="32" customWidth="1"/>
    <col min="10007" max="10007" width="9.85546875" style="32" customWidth="1"/>
    <col min="10008" max="10008" width="7.7109375" style="32" customWidth="1"/>
    <col min="10009" max="10009" width="12.140625" style="32" customWidth="1"/>
    <col min="10010" max="10010" width="15.28515625" style="32" customWidth="1"/>
    <col min="10011" max="10011" width="9.140625" style="32"/>
    <col min="10012" max="10012" width="13.140625" style="32" customWidth="1"/>
    <col min="10013" max="10013" width="10.85546875" style="32" bestFit="1" customWidth="1"/>
    <col min="10014" max="10014" width="12" style="32" bestFit="1" customWidth="1"/>
    <col min="10015" max="10015" width="16.42578125" style="32" customWidth="1"/>
    <col min="10016" max="10016" width="12.7109375" style="32" bestFit="1" customWidth="1"/>
    <col min="10017" max="10240" width="9.140625" style="32"/>
    <col min="10241" max="10241" width="6.7109375" style="32" customWidth="1"/>
    <col min="10242" max="10242" width="31" style="32" customWidth="1"/>
    <col min="10243" max="10243" width="8.85546875" style="32" customWidth="1"/>
    <col min="10244" max="10244" width="7.7109375" style="32" customWidth="1"/>
    <col min="10245" max="10245" width="16.5703125" style="32" customWidth="1"/>
    <col min="10246" max="10246" width="13" style="32" customWidth="1"/>
    <col min="10247" max="10247" width="9.140625" style="32" customWidth="1"/>
    <col min="10248" max="10248" width="7.28515625" style="32" customWidth="1"/>
    <col min="10249" max="10249" width="22.42578125" style="32" customWidth="1"/>
    <col min="10250" max="10250" width="14" style="32" customWidth="1"/>
    <col min="10251" max="10251" width="9.85546875" style="32" customWidth="1"/>
    <col min="10252" max="10252" width="7.5703125" style="32" customWidth="1"/>
    <col min="10253" max="10253" width="8.7109375" style="32" customWidth="1"/>
    <col min="10254" max="10254" width="6.7109375" style="32" customWidth="1"/>
    <col min="10255" max="10255" width="11.28515625" style="32" customWidth="1"/>
    <col min="10256" max="10256" width="13.42578125" style="32" customWidth="1"/>
    <col min="10257" max="10257" width="13.5703125" style="32" customWidth="1"/>
    <col min="10258" max="10258" width="10" style="32" customWidth="1"/>
    <col min="10259" max="10259" width="12.42578125" style="32" customWidth="1"/>
    <col min="10260" max="10260" width="12.28515625" style="32" customWidth="1"/>
    <col min="10261" max="10261" width="12.140625" style="32" customWidth="1"/>
    <col min="10262" max="10262" width="11.42578125" style="32" customWidth="1"/>
    <col min="10263" max="10263" width="9.85546875" style="32" customWidth="1"/>
    <col min="10264" max="10264" width="7.7109375" style="32" customWidth="1"/>
    <col min="10265" max="10265" width="12.140625" style="32" customWidth="1"/>
    <col min="10266" max="10266" width="15.28515625" style="32" customWidth="1"/>
    <col min="10267" max="10267" width="9.140625" style="32"/>
    <col min="10268" max="10268" width="13.140625" style="32" customWidth="1"/>
    <col min="10269" max="10269" width="10.85546875" style="32" bestFit="1" customWidth="1"/>
    <col min="10270" max="10270" width="12" style="32" bestFit="1" customWidth="1"/>
    <col min="10271" max="10271" width="16.42578125" style="32" customWidth="1"/>
    <col min="10272" max="10272" width="12.7109375" style="32" bestFit="1" customWidth="1"/>
    <col min="10273" max="10496" width="9.140625" style="32"/>
    <col min="10497" max="10497" width="6.7109375" style="32" customWidth="1"/>
    <col min="10498" max="10498" width="31" style="32" customWidth="1"/>
    <col min="10499" max="10499" width="8.85546875" style="32" customWidth="1"/>
    <col min="10500" max="10500" width="7.7109375" style="32" customWidth="1"/>
    <col min="10501" max="10501" width="16.5703125" style="32" customWidth="1"/>
    <col min="10502" max="10502" width="13" style="32" customWidth="1"/>
    <col min="10503" max="10503" width="9.140625" style="32" customWidth="1"/>
    <col min="10504" max="10504" width="7.28515625" style="32" customWidth="1"/>
    <col min="10505" max="10505" width="22.42578125" style="32" customWidth="1"/>
    <col min="10506" max="10506" width="14" style="32" customWidth="1"/>
    <col min="10507" max="10507" width="9.85546875" style="32" customWidth="1"/>
    <col min="10508" max="10508" width="7.5703125" style="32" customWidth="1"/>
    <col min="10509" max="10509" width="8.7109375" style="32" customWidth="1"/>
    <col min="10510" max="10510" width="6.7109375" style="32" customWidth="1"/>
    <col min="10511" max="10511" width="11.28515625" style="32" customWidth="1"/>
    <col min="10512" max="10512" width="13.42578125" style="32" customWidth="1"/>
    <col min="10513" max="10513" width="13.5703125" style="32" customWidth="1"/>
    <col min="10514" max="10514" width="10" style="32" customWidth="1"/>
    <col min="10515" max="10515" width="12.42578125" style="32" customWidth="1"/>
    <col min="10516" max="10516" width="12.28515625" style="32" customWidth="1"/>
    <col min="10517" max="10517" width="12.140625" style="32" customWidth="1"/>
    <col min="10518" max="10518" width="11.42578125" style="32" customWidth="1"/>
    <col min="10519" max="10519" width="9.85546875" style="32" customWidth="1"/>
    <col min="10520" max="10520" width="7.7109375" style="32" customWidth="1"/>
    <col min="10521" max="10521" width="12.140625" style="32" customWidth="1"/>
    <col min="10522" max="10522" width="15.28515625" style="32" customWidth="1"/>
    <col min="10523" max="10523" width="9.140625" style="32"/>
    <col min="10524" max="10524" width="13.140625" style="32" customWidth="1"/>
    <col min="10525" max="10525" width="10.85546875" style="32" bestFit="1" customWidth="1"/>
    <col min="10526" max="10526" width="12" style="32" bestFit="1" customWidth="1"/>
    <col min="10527" max="10527" width="16.42578125" style="32" customWidth="1"/>
    <col min="10528" max="10528" width="12.7109375" style="32" bestFit="1" customWidth="1"/>
    <col min="10529" max="10752" width="9.140625" style="32"/>
    <col min="10753" max="10753" width="6.7109375" style="32" customWidth="1"/>
    <col min="10754" max="10754" width="31" style="32" customWidth="1"/>
    <col min="10755" max="10755" width="8.85546875" style="32" customWidth="1"/>
    <col min="10756" max="10756" width="7.7109375" style="32" customWidth="1"/>
    <col min="10757" max="10757" width="16.5703125" style="32" customWidth="1"/>
    <col min="10758" max="10758" width="13" style="32" customWidth="1"/>
    <col min="10759" max="10759" width="9.140625" style="32" customWidth="1"/>
    <col min="10760" max="10760" width="7.28515625" style="32" customWidth="1"/>
    <col min="10761" max="10761" width="22.42578125" style="32" customWidth="1"/>
    <col min="10762" max="10762" width="14" style="32" customWidth="1"/>
    <col min="10763" max="10763" width="9.85546875" style="32" customWidth="1"/>
    <col min="10764" max="10764" width="7.5703125" style="32" customWidth="1"/>
    <col min="10765" max="10765" width="8.7109375" style="32" customWidth="1"/>
    <col min="10766" max="10766" width="6.7109375" style="32" customWidth="1"/>
    <col min="10767" max="10767" width="11.28515625" style="32" customWidth="1"/>
    <col min="10768" max="10768" width="13.42578125" style="32" customWidth="1"/>
    <col min="10769" max="10769" width="13.5703125" style="32" customWidth="1"/>
    <col min="10770" max="10770" width="10" style="32" customWidth="1"/>
    <col min="10771" max="10771" width="12.42578125" style="32" customWidth="1"/>
    <col min="10772" max="10772" width="12.28515625" style="32" customWidth="1"/>
    <col min="10773" max="10773" width="12.140625" style="32" customWidth="1"/>
    <col min="10774" max="10774" width="11.42578125" style="32" customWidth="1"/>
    <col min="10775" max="10775" width="9.85546875" style="32" customWidth="1"/>
    <col min="10776" max="10776" width="7.7109375" style="32" customWidth="1"/>
    <col min="10777" max="10777" width="12.140625" style="32" customWidth="1"/>
    <col min="10778" max="10778" width="15.28515625" style="32" customWidth="1"/>
    <col min="10779" max="10779" width="9.140625" style="32"/>
    <col min="10780" max="10780" width="13.140625" style="32" customWidth="1"/>
    <col min="10781" max="10781" width="10.85546875" style="32" bestFit="1" customWidth="1"/>
    <col min="10782" max="10782" width="12" style="32" bestFit="1" customWidth="1"/>
    <col min="10783" max="10783" width="16.42578125" style="32" customWidth="1"/>
    <col min="10784" max="10784" width="12.7109375" style="32" bestFit="1" customWidth="1"/>
    <col min="10785" max="11008" width="9.140625" style="32"/>
    <col min="11009" max="11009" width="6.7109375" style="32" customWidth="1"/>
    <col min="11010" max="11010" width="31" style="32" customWidth="1"/>
    <col min="11011" max="11011" width="8.85546875" style="32" customWidth="1"/>
    <col min="11012" max="11012" width="7.7109375" style="32" customWidth="1"/>
    <col min="11013" max="11013" width="16.5703125" style="32" customWidth="1"/>
    <col min="11014" max="11014" width="13" style="32" customWidth="1"/>
    <col min="11015" max="11015" width="9.140625" style="32" customWidth="1"/>
    <col min="11016" max="11016" width="7.28515625" style="32" customWidth="1"/>
    <col min="11017" max="11017" width="22.42578125" style="32" customWidth="1"/>
    <col min="11018" max="11018" width="14" style="32" customWidth="1"/>
    <col min="11019" max="11019" width="9.85546875" style="32" customWidth="1"/>
    <col min="11020" max="11020" width="7.5703125" style="32" customWidth="1"/>
    <col min="11021" max="11021" width="8.7109375" style="32" customWidth="1"/>
    <col min="11022" max="11022" width="6.7109375" style="32" customWidth="1"/>
    <col min="11023" max="11023" width="11.28515625" style="32" customWidth="1"/>
    <col min="11024" max="11024" width="13.42578125" style="32" customWidth="1"/>
    <col min="11025" max="11025" width="13.5703125" style="32" customWidth="1"/>
    <col min="11026" max="11026" width="10" style="32" customWidth="1"/>
    <col min="11027" max="11027" width="12.42578125" style="32" customWidth="1"/>
    <col min="11028" max="11028" width="12.28515625" style="32" customWidth="1"/>
    <col min="11029" max="11029" width="12.140625" style="32" customWidth="1"/>
    <col min="11030" max="11030" width="11.42578125" style="32" customWidth="1"/>
    <col min="11031" max="11031" width="9.85546875" style="32" customWidth="1"/>
    <col min="11032" max="11032" width="7.7109375" style="32" customWidth="1"/>
    <col min="11033" max="11033" width="12.140625" style="32" customWidth="1"/>
    <col min="11034" max="11034" width="15.28515625" style="32" customWidth="1"/>
    <col min="11035" max="11035" width="9.140625" style="32"/>
    <col min="11036" max="11036" width="13.140625" style="32" customWidth="1"/>
    <col min="11037" max="11037" width="10.85546875" style="32" bestFit="1" customWidth="1"/>
    <col min="11038" max="11038" width="12" style="32" bestFit="1" customWidth="1"/>
    <col min="11039" max="11039" width="16.42578125" style="32" customWidth="1"/>
    <col min="11040" max="11040" width="12.7109375" style="32" bestFit="1" customWidth="1"/>
    <col min="11041" max="11264" width="9.140625" style="32"/>
    <col min="11265" max="11265" width="6.7109375" style="32" customWidth="1"/>
    <col min="11266" max="11266" width="31" style="32" customWidth="1"/>
    <col min="11267" max="11267" width="8.85546875" style="32" customWidth="1"/>
    <col min="11268" max="11268" width="7.7109375" style="32" customWidth="1"/>
    <col min="11269" max="11269" width="16.5703125" style="32" customWidth="1"/>
    <col min="11270" max="11270" width="13" style="32" customWidth="1"/>
    <col min="11271" max="11271" width="9.140625" style="32" customWidth="1"/>
    <col min="11272" max="11272" width="7.28515625" style="32" customWidth="1"/>
    <col min="11273" max="11273" width="22.42578125" style="32" customWidth="1"/>
    <col min="11274" max="11274" width="14" style="32" customWidth="1"/>
    <col min="11275" max="11275" width="9.85546875" style="32" customWidth="1"/>
    <col min="11276" max="11276" width="7.5703125" style="32" customWidth="1"/>
    <col min="11277" max="11277" width="8.7109375" style="32" customWidth="1"/>
    <col min="11278" max="11278" width="6.7109375" style="32" customWidth="1"/>
    <col min="11279" max="11279" width="11.28515625" style="32" customWidth="1"/>
    <col min="11280" max="11280" width="13.42578125" style="32" customWidth="1"/>
    <col min="11281" max="11281" width="13.5703125" style="32" customWidth="1"/>
    <col min="11282" max="11282" width="10" style="32" customWidth="1"/>
    <col min="11283" max="11283" width="12.42578125" style="32" customWidth="1"/>
    <col min="11284" max="11284" width="12.28515625" style="32" customWidth="1"/>
    <col min="11285" max="11285" width="12.140625" style="32" customWidth="1"/>
    <col min="11286" max="11286" width="11.42578125" style="32" customWidth="1"/>
    <col min="11287" max="11287" width="9.85546875" style="32" customWidth="1"/>
    <col min="11288" max="11288" width="7.7109375" style="32" customWidth="1"/>
    <col min="11289" max="11289" width="12.140625" style="32" customWidth="1"/>
    <col min="11290" max="11290" width="15.28515625" style="32" customWidth="1"/>
    <col min="11291" max="11291" width="9.140625" style="32"/>
    <col min="11292" max="11292" width="13.140625" style="32" customWidth="1"/>
    <col min="11293" max="11293" width="10.85546875" style="32" bestFit="1" customWidth="1"/>
    <col min="11294" max="11294" width="12" style="32" bestFit="1" customWidth="1"/>
    <col min="11295" max="11295" width="16.42578125" style="32" customWidth="1"/>
    <col min="11296" max="11296" width="12.7109375" style="32" bestFit="1" customWidth="1"/>
    <col min="11297" max="11520" width="9.140625" style="32"/>
    <col min="11521" max="11521" width="6.7109375" style="32" customWidth="1"/>
    <col min="11522" max="11522" width="31" style="32" customWidth="1"/>
    <col min="11523" max="11523" width="8.85546875" style="32" customWidth="1"/>
    <col min="11524" max="11524" width="7.7109375" style="32" customWidth="1"/>
    <col min="11525" max="11525" width="16.5703125" style="32" customWidth="1"/>
    <col min="11526" max="11526" width="13" style="32" customWidth="1"/>
    <col min="11527" max="11527" width="9.140625" style="32" customWidth="1"/>
    <col min="11528" max="11528" width="7.28515625" style="32" customWidth="1"/>
    <col min="11529" max="11529" width="22.42578125" style="32" customWidth="1"/>
    <col min="11530" max="11530" width="14" style="32" customWidth="1"/>
    <col min="11531" max="11531" width="9.85546875" style="32" customWidth="1"/>
    <col min="11532" max="11532" width="7.5703125" style="32" customWidth="1"/>
    <col min="11533" max="11533" width="8.7109375" style="32" customWidth="1"/>
    <col min="11534" max="11534" width="6.7109375" style="32" customWidth="1"/>
    <col min="11535" max="11535" width="11.28515625" style="32" customWidth="1"/>
    <col min="11536" max="11536" width="13.42578125" style="32" customWidth="1"/>
    <col min="11537" max="11537" width="13.5703125" style="32" customWidth="1"/>
    <col min="11538" max="11538" width="10" style="32" customWidth="1"/>
    <col min="11539" max="11539" width="12.42578125" style="32" customWidth="1"/>
    <col min="11540" max="11540" width="12.28515625" style="32" customWidth="1"/>
    <col min="11541" max="11541" width="12.140625" style="32" customWidth="1"/>
    <col min="11542" max="11542" width="11.42578125" style="32" customWidth="1"/>
    <col min="11543" max="11543" width="9.85546875" style="32" customWidth="1"/>
    <col min="11544" max="11544" width="7.7109375" style="32" customWidth="1"/>
    <col min="11545" max="11545" width="12.140625" style="32" customWidth="1"/>
    <col min="11546" max="11546" width="15.28515625" style="32" customWidth="1"/>
    <col min="11547" max="11547" width="9.140625" style="32"/>
    <col min="11548" max="11548" width="13.140625" style="32" customWidth="1"/>
    <col min="11549" max="11549" width="10.85546875" style="32" bestFit="1" customWidth="1"/>
    <col min="11550" max="11550" width="12" style="32" bestFit="1" customWidth="1"/>
    <col min="11551" max="11551" width="16.42578125" style="32" customWidth="1"/>
    <col min="11552" max="11552" width="12.7109375" style="32" bestFit="1" customWidth="1"/>
    <col min="11553" max="11776" width="9.140625" style="32"/>
    <col min="11777" max="11777" width="6.7109375" style="32" customWidth="1"/>
    <col min="11778" max="11778" width="31" style="32" customWidth="1"/>
    <col min="11779" max="11779" width="8.85546875" style="32" customWidth="1"/>
    <col min="11780" max="11780" width="7.7109375" style="32" customWidth="1"/>
    <col min="11781" max="11781" width="16.5703125" style="32" customWidth="1"/>
    <col min="11782" max="11782" width="13" style="32" customWidth="1"/>
    <col min="11783" max="11783" width="9.140625" style="32" customWidth="1"/>
    <col min="11784" max="11784" width="7.28515625" style="32" customWidth="1"/>
    <col min="11785" max="11785" width="22.42578125" style="32" customWidth="1"/>
    <col min="11786" max="11786" width="14" style="32" customWidth="1"/>
    <col min="11787" max="11787" width="9.85546875" style="32" customWidth="1"/>
    <col min="11788" max="11788" width="7.5703125" style="32" customWidth="1"/>
    <col min="11789" max="11789" width="8.7109375" style="32" customWidth="1"/>
    <col min="11790" max="11790" width="6.7109375" style="32" customWidth="1"/>
    <col min="11791" max="11791" width="11.28515625" style="32" customWidth="1"/>
    <col min="11792" max="11792" width="13.42578125" style="32" customWidth="1"/>
    <col min="11793" max="11793" width="13.5703125" style="32" customWidth="1"/>
    <col min="11794" max="11794" width="10" style="32" customWidth="1"/>
    <col min="11795" max="11795" width="12.42578125" style="32" customWidth="1"/>
    <col min="11796" max="11796" width="12.28515625" style="32" customWidth="1"/>
    <col min="11797" max="11797" width="12.140625" style="32" customWidth="1"/>
    <col min="11798" max="11798" width="11.42578125" style="32" customWidth="1"/>
    <col min="11799" max="11799" width="9.85546875" style="32" customWidth="1"/>
    <col min="11800" max="11800" width="7.7109375" style="32" customWidth="1"/>
    <col min="11801" max="11801" width="12.140625" style="32" customWidth="1"/>
    <col min="11802" max="11802" width="15.28515625" style="32" customWidth="1"/>
    <col min="11803" max="11803" width="9.140625" style="32"/>
    <col min="11804" max="11804" width="13.140625" style="32" customWidth="1"/>
    <col min="11805" max="11805" width="10.85546875" style="32" bestFit="1" customWidth="1"/>
    <col min="11806" max="11806" width="12" style="32" bestFit="1" customWidth="1"/>
    <col min="11807" max="11807" width="16.42578125" style="32" customWidth="1"/>
    <col min="11808" max="11808" width="12.7109375" style="32" bestFit="1" customWidth="1"/>
    <col min="11809" max="12032" width="9.140625" style="32"/>
    <col min="12033" max="12033" width="6.7109375" style="32" customWidth="1"/>
    <col min="12034" max="12034" width="31" style="32" customWidth="1"/>
    <col min="12035" max="12035" width="8.85546875" style="32" customWidth="1"/>
    <col min="12036" max="12036" width="7.7109375" style="32" customWidth="1"/>
    <col min="12037" max="12037" width="16.5703125" style="32" customWidth="1"/>
    <col min="12038" max="12038" width="13" style="32" customWidth="1"/>
    <col min="12039" max="12039" width="9.140625" style="32" customWidth="1"/>
    <col min="12040" max="12040" width="7.28515625" style="32" customWidth="1"/>
    <col min="12041" max="12041" width="22.42578125" style="32" customWidth="1"/>
    <col min="12042" max="12042" width="14" style="32" customWidth="1"/>
    <col min="12043" max="12043" width="9.85546875" style="32" customWidth="1"/>
    <col min="12044" max="12044" width="7.5703125" style="32" customWidth="1"/>
    <col min="12045" max="12045" width="8.7109375" style="32" customWidth="1"/>
    <col min="12046" max="12046" width="6.7109375" style="32" customWidth="1"/>
    <col min="12047" max="12047" width="11.28515625" style="32" customWidth="1"/>
    <col min="12048" max="12048" width="13.42578125" style="32" customWidth="1"/>
    <col min="12049" max="12049" width="13.5703125" style="32" customWidth="1"/>
    <col min="12050" max="12050" width="10" style="32" customWidth="1"/>
    <col min="12051" max="12051" width="12.42578125" style="32" customWidth="1"/>
    <col min="12052" max="12052" width="12.28515625" style="32" customWidth="1"/>
    <col min="12053" max="12053" width="12.140625" style="32" customWidth="1"/>
    <col min="12054" max="12054" width="11.42578125" style="32" customWidth="1"/>
    <col min="12055" max="12055" width="9.85546875" style="32" customWidth="1"/>
    <col min="12056" max="12056" width="7.7109375" style="32" customWidth="1"/>
    <col min="12057" max="12057" width="12.140625" style="32" customWidth="1"/>
    <col min="12058" max="12058" width="15.28515625" style="32" customWidth="1"/>
    <col min="12059" max="12059" width="9.140625" style="32"/>
    <col min="12060" max="12060" width="13.140625" style="32" customWidth="1"/>
    <col min="12061" max="12061" width="10.85546875" style="32" bestFit="1" customWidth="1"/>
    <col min="12062" max="12062" width="12" style="32" bestFit="1" customWidth="1"/>
    <col min="12063" max="12063" width="16.42578125" style="32" customWidth="1"/>
    <col min="12064" max="12064" width="12.7109375" style="32" bestFit="1" customWidth="1"/>
    <col min="12065" max="12288" width="9.140625" style="32"/>
    <col min="12289" max="12289" width="6.7109375" style="32" customWidth="1"/>
    <col min="12290" max="12290" width="31" style="32" customWidth="1"/>
    <col min="12291" max="12291" width="8.85546875" style="32" customWidth="1"/>
    <col min="12292" max="12292" width="7.7109375" style="32" customWidth="1"/>
    <col min="12293" max="12293" width="16.5703125" style="32" customWidth="1"/>
    <col min="12294" max="12294" width="13" style="32" customWidth="1"/>
    <col min="12295" max="12295" width="9.140625" style="32" customWidth="1"/>
    <col min="12296" max="12296" width="7.28515625" style="32" customWidth="1"/>
    <col min="12297" max="12297" width="22.42578125" style="32" customWidth="1"/>
    <col min="12298" max="12298" width="14" style="32" customWidth="1"/>
    <col min="12299" max="12299" width="9.85546875" style="32" customWidth="1"/>
    <col min="12300" max="12300" width="7.5703125" style="32" customWidth="1"/>
    <col min="12301" max="12301" width="8.7109375" style="32" customWidth="1"/>
    <col min="12302" max="12302" width="6.7109375" style="32" customWidth="1"/>
    <col min="12303" max="12303" width="11.28515625" style="32" customWidth="1"/>
    <col min="12304" max="12304" width="13.42578125" style="32" customWidth="1"/>
    <col min="12305" max="12305" width="13.5703125" style="32" customWidth="1"/>
    <col min="12306" max="12306" width="10" style="32" customWidth="1"/>
    <col min="12307" max="12307" width="12.42578125" style="32" customWidth="1"/>
    <col min="12308" max="12308" width="12.28515625" style="32" customWidth="1"/>
    <col min="12309" max="12309" width="12.140625" style="32" customWidth="1"/>
    <col min="12310" max="12310" width="11.42578125" style="32" customWidth="1"/>
    <col min="12311" max="12311" width="9.85546875" style="32" customWidth="1"/>
    <col min="12312" max="12312" width="7.7109375" style="32" customWidth="1"/>
    <col min="12313" max="12313" width="12.140625" style="32" customWidth="1"/>
    <col min="12314" max="12314" width="15.28515625" style="32" customWidth="1"/>
    <col min="12315" max="12315" width="9.140625" style="32"/>
    <col min="12316" max="12316" width="13.140625" style="32" customWidth="1"/>
    <col min="12317" max="12317" width="10.85546875" style="32" bestFit="1" customWidth="1"/>
    <col min="12318" max="12318" width="12" style="32" bestFit="1" customWidth="1"/>
    <col min="12319" max="12319" width="16.42578125" style="32" customWidth="1"/>
    <col min="12320" max="12320" width="12.7109375" style="32" bestFit="1" customWidth="1"/>
    <col min="12321" max="12544" width="9.140625" style="32"/>
    <col min="12545" max="12545" width="6.7109375" style="32" customWidth="1"/>
    <col min="12546" max="12546" width="31" style="32" customWidth="1"/>
    <col min="12547" max="12547" width="8.85546875" style="32" customWidth="1"/>
    <col min="12548" max="12548" width="7.7109375" style="32" customWidth="1"/>
    <col min="12549" max="12549" width="16.5703125" style="32" customWidth="1"/>
    <col min="12550" max="12550" width="13" style="32" customWidth="1"/>
    <col min="12551" max="12551" width="9.140625" style="32" customWidth="1"/>
    <col min="12552" max="12552" width="7.28515625" style="32" customWidth="1"/>
    <col min="12553" max="12553" width="22.42578125" style="32" customWidth="1"/>
    <col min="12554" max="12554" width="14" style="32" customWidth="1"/>
    <col min="12555" max="12555" width="9.85546875" style="32" customWidth="1"/>
    <col min="12556" max="12556" width="7.5703125" style="32" customWidth="1"/>
    <col min="12557" max="12557" width="8.7109375" style="32" customWidth="1"/>
    <col min="12558" max="12558" width="6.7109375" style="32" customWidth="1"/>
    <col min="12559" max="12559" width="11.28515625" style="32" customWidth="1"/>
    <col min="12560" max="12560" width="13.42578125" style="32" customWidth="1"/>
    <col min="12561" max="12561" width="13.5703125" style="32" customWidth="1"/>
    <col min="12562" max="12562" width="10" style="32" customWidth="1"/>
    <col min="12563" max="12563" width="12.42578125" style="32" customWidth="1"/>
    <col min="12564" max="12564" width="12.28515625" style="32" customWidth="1"/>
    <col min="12565" max="12565" width="12.140625" style="32" customWidth="1"/>
    <col min="12566" max="12566" width="11.42578125" style="32" customWidth="1"/>
    <col min="12567" max="12567" width="9.85546875" style="32" customWidth="1"/>
    <col min="12568" max="12568" width="7.7109375" style="32" customWidth="1"/>
    <col min="12569" max="12569" width="12.140625" style="32" customWidth="1"/>
    <col min="12570" max="12570" width="15.28515625" style="32" customWidth="1"/>
    <col min="12571" max="12571" width="9.140625" style="32"/>
    <col min="12572" max="12572" width="13.140625" style="32" customWidth="1"/>
    <col min="12573" max="12573" width="10.85546875" style="32" bestFit="1" customWidth="1"/>
    <col min="12574" max="12574" width="12" style="32" bestFit="1" customWidth="1"/>
    <col min="12575" max="12575" width="16.42578125" style="32" customWidth="1"/>
    <col min="12576" max="12576" width="12.7109375" style="32" bestFit="1" customWidth="1"/>
    <col min="12577" max="12800" width="9.140625" style="32"/>
    <col min="12801" max="12801" width="6.7109375" style="32" customWidth="1"/>
    <col min="12802" max="12802" width="31" style="32" customWidth="1"/>
    <col min="12803" max="12803" width="8.85546875" style="32" customWidth="1"/>
    <col min="12804" max="12804" width="7.7109375" style="32" customWidth="1"/>
    <col min="12805" max="12805" width="16.5703125" style="32" customWidth="1"/>
    <col min="12806" max="12806" width="13" style="32" customWidth="1"/>
    <col min="12807" max="12807" width="9.140625" style="32" customWidth="1"/>
    <col min="12808" max="12808" width="7.28515625" style="32" customWidth="1"/>
    <col min="12809" max="12809" width="22.42578125" style="32" customWidth="1"/>
    <col min="12810" max="12810" width="14" style="32" customWidth="1"/>
    <col min="12811" max="12811" width="9.85546875" style="32" customWidth="1"/>
    <col min="12812" max="12812" width="7.5703125" style="32" customWidth="1"/>
    <col min="12813" max="12813" width="8.7109375" style="32" customWidth="1"/>
    <col min="12814" max="12814" width="6.7109375" style="32" customWidth="1"/>
    <col min="12815" max="12815" width="11.28515625" style="32" customWidth="1"/>
    <col min="12816" max="12816" width="13.42578125" style="32" customWidth="1"/>
    <col min="12817" max="12817" width="13.5703125" style="32" customWidth="1"/>
    <col min="12818" max="12818" width="10" style="32" customWidth="1"/>
    <col min="12819" max="12819" width="12.42578125" style="32" customWidth="1"/>
    <col min="12820" max="12820" width="12.28515625" style="32" customWidth="1"/>
    <col min="12821" max="12821" width="12.140625" style="32" customWidth="1"/>
    <col min="12822" max="12822" width="11.42578125" style="32" customWidth="1"/>
    <col min="12823" max="12823" width="9.85546875" style="32" customWidth="1"/>
    <col min="12824" max="12824" width="7.7109375" style="32" customWidth="1"/>
    <col min="12825" max="12825" width="12.140625" style="32" customWidth="1"/>
    <col min="12826" max="12826" width="15.28515625" style="32" customWidth="1"/>
    <col min="12827" max="12827" width="9.140625" style="32"/>
    <col min="12828" max="12828" width="13.140625" style="32" customWidth="1"/>
    <col min="12829" max="12829" width="10.85546875" style="32" bestFit="1" customWidth="1"/>
    <col min="12830" max="12830" width="12" style="32" bestFit="1" customWidth="1"/>
    <col min="12831" max="12831" width="16.42578125" style="32" customWidth="1"/>
    <col min="12832" max="12832" width="12.7109375" style="32" bestFit="1" customWidth="1"/>
    <col min="12833" max="13056" width="9.140625" style="32"/>
    <col min="13057" max="13057" width="6.7109375" style="32" customWidth="1"/>
    <col min="13058" max="13058" width="31" style="32" customWidth="1"/>
    <col min="13059" max="13059" width="8.85546875" style="32" customWidth="1"/>
    <col min="13060" max="13060" width="7.7109375" style="32" customWidth="1"/>
    <col min="13061" max="13061" width="16.5703125" style="32" customWidth="1"/>
    <col min="13062" max="13062" width="13" style="32" customWidth="1"/>
    <col min="13063" max="13063" width="9.140625" style="32" customWidth="1"/>
    <col min="13064" max="13064" width="7.28515625" style="32" customWidth="1"/>
    <col min="13065" max="13065" width="22.42578125" style="32" customWidth="1"/>
    <col min="13066" max="13066" width="14" style="32" customWidth="1"/>
    <col min="13067" max="13067" width="9.85546875" style="32" customWidth="1"/>
    <col min="13068" max="13068" width="7.5703125" style="32" customWidth="1"/>
    <col min="13069" max="13069" width="8.7109375" style="32" customWidth="1"/>
    <col min="13070" max="13070" width="6.7109375" style="32" customWidth="1"/>
    <col min="13071" max="13071" width="11.28515625" style="32" customWidth="1"/>
    <col min="13072" max="13072" width="13.42578125" style="32" customWidth="1"/>
    <col min="13073" max="13073" width="13.5703125" style="32" customWidth="1"/>
    <col min="13074" max="13074" width="10" style="32" customWidth="1"/>
    <col min="13075" max="13075" width="12.42578125" style="32" customWidth="1"/>
    <col min="13076" max="13076" width="12.28515625" style="32" customWidth="1"/>
    <col min="13077" max="13077" width="12.140625" style="32" customWidth="1"/>
    <col min="13078" max="13078" width="11.42578125" style="32" customWidth="1"/>
    <col min="13079" max="13079" width="9.85546875" style="32" customWidth="1"/>
    <col min="13080" max="13080" width="7.7109375" style="32" customWidth="1"/>
    <col min="13081" max="13081" width="12.140625" style="32" customWidth="1"/>
    <col min="13082" max="13082" width="15.28515625" style="32" customWidth="1"/>
    <col min="13083" max="13083" width="9.140625" style="32"/>
    <col min="13084" max="13084" width="13.140625" style="32" customWidth="1"/>
    <col min="13085" max="13085" width="10.85546875" style="32" bestFit="1" customWidth="1"/>
    <col min="13086" max="13086" width="12" style="32" bestFit="1" customWidth="1"/>
    <col min="13087" max="13087" width="16.42578125" style="32" customWidth="1"/>
    <col min="13088" max="13088" width="12.7109375" style="32" bestFit="1" customWidth="1"/>
    <col min="13089" max="13312" width="9.140625" style="32"/>
    <col min="13313" max="13313" width="6.7109375" style="32" customWidth="1"/>
    <col min="13314" max="13314" width="31" style="32" customWidth="1"/>
    <col min="13315" max="13315" width="8.85546875" style="32" customWidth="1"/>
    <col min="13316" max="13316" width="7.7109375" style="32" customWidth="1"/>
    <col min="13317" max="13317" width="16.5703125" style="32" customWidth="1"/>
    <col min="13318" max="13318" width="13" style="32" customWidth="1"/>
    <col min="13319" max="13319" width="9.140625" style="32" customWidth="1"/>
    <col min="13320" max="13320" width="7.28515625" style="32" customWidth="1"/>
    <col min="13321" max="13321" width="22.42578125" style="32" customWidth="1"/>
    <col min="13322" max="13322" width="14" style="32" customWidth="1"/>
    <col min="13323" max="13323" width="9.85546875" style="32" customWidth="1"/>
    <col min="13324" max="13324" width="7.5703125" style="32" customWidth="1"/>
    <col min="13325" max="13325" width="8.7109375" style="32" customWidth="1"/>
    <col min="13326" max="13326" width="6.7109375" style="32" customWidth="1"/>
    <col min="13327" max="13327" width="11.28515625" style="32" customWidth="1"/>
    <col min="13328" max="13328" width="13.42578125" style="32" customWidth="1"/>
    <col min="13329" max="13329" width="13.5703125" style="32" customWidth="1"/>
    <col min="13330" max="13330" width="10" style="32" customWidth="1"/>
    <col min="13331" max="13331" width="12.42578125" style="32" customWidth="1"/>
    <col min="13332" max="13332" width="12.28515625" style="32" customWidth="1"/>
    <col min="13333" max="13333" width="12.140625" style="32" customWidth="1"/>
    <col min="13334" max="13334" width="11.42578125" style="32" customWidth="1"/>
    <col min="13335" max="13335" width="9.85546875" style="32" customWidth="1"/>
    <col min="13336" max="13336" width="7.7109375" style="32" customWidth="1"/>
    <col min="13337" max="13337" width="12.140625" style="32" customWidth="1"/>
    <col min="13338" max="13338" width="15.28515625" style="32" customWidth="1"/>
    <col min="13339" max="13339" width="9.140625" style="32"/>
    <col min="13340" max="13340" width="13.140625" style="32" customWidth="1"/>
    <col min="13341" max="13341" width="10.85546875" style="32" bestFit="1" customWidth="1"/>
    <col min="13342" max="13342" width="12" style="32" bestFit="1" customWidth="1"/>
    <col min="13343" max="13343" width="16.42578125" style="32" customWidth="1"/>
    <col min="13344" max="13344" width="12.7109375" style="32" bestFit="1" customWidth="1"/>
    <col min="13345" max="13568" width="9.140625" style="32"/>
    <col min="13569" max="13569" width="6.7109375" style="32" customWidth="1"/>
    <col min="13570" max="13570" width="31" style="32" customWidth="1"/>
    <col min="13571" max="13571" width="8.85546875" style="32" customWidth="1"/>
    <col min="13572" max="13572" width="7.7109375" style="32" customWidth="1"/>
    <col min="13573" max="13573" width="16.5703125" style="32" customWidth="1"/>
    <col min="13574" max="13574" width="13" style="32" customWidth="1"/>
    <col min="13575" max="13575" width="9.140625" style="32" customWidth="1"/>
    <col min="13576" max="13576" width="7.28515625" style="32" customWidth="1"/>
    <col min="13577" max="13577" width="22.42578125" style="32" customWidth="1"/>
    <col min="13578" max="13578" width="14" style="32" customWidth="1"/>
    <col min="13579" max="13579" width="9.85546875" style="32" customWidth="1"/>
    <col min="13580" max="13580" width="7.5703125" style="32" customWidth="1"/>
    <col min="13581" max="13581" width="8.7109375" style="32" customWidth="1"/>
    <col min="13582" max="13582" width="6.7109375" style="32" customWidth="1"/>
    <col min="13583" max="13583" width="11.28515625" style="32" customWidth="1"/>
    <col min="13584" max="13584" width="13.42578125" style="32" customWidth="1"/>
    <col min="13585" max="13585" width="13.5703125" style="32" customWidth="1"/>
    <col min="13586" max="13586" width="10" style="32" customWidth="1"/>
    <col min="13587" max="13587" width="12.42578125" style="32" customWidth="1"/>
    <col min="13588" max="13588" width="12.28515625" style="32" customWidth="1"/>
    <col min="13589" max="13589" width="12.140625" style="32" customWidth="1"/>
    <col min="13590" max="13590" width="11.42578125" style="32" customWidth="1"/>
    <col min="13591" max="13591" width="9.85546875" style="32" customWidth="1"/>
    <col min="13592" max="13592" width="7.7109375" style="32" customWidth="1"/>
    <col min="13593" max="13593" width="12.140625" style="32" customWidth="1"/>
    <col min="13594" max="13594" width="15.28515625" style="32" customWidth="1"/>
    <col min="13595" max="13595" width="9.140625" style="32"/>
    <col min="13596" max="13596" width="13.140625" style="32" customWidth="1"/>
    <col min="13597" max="13597" width="10.85546875" style="32" bestFit="1" customWidth="1"/>
    <col min="13598" max="13598" width="12" style="32" bestFit="1" customWidth="1"/>
    <col min="13599" max="13599" width="16.42578125" style="32" customWidth="1"/>
    <col min="13600" max="13600" width="12.7109375" style="32" bestFit="1" customWidth="1"/>
    <col min="13601" max="13824" width="9.140625" style="32"/>
    <col min="13825" max="13825" width="6.7109375" style="32" customWidth="1"/>
    <col min="13826" max="13826" width="31" style="32" customWidth="1"/>
    <col min="13827" max="13827" width="8.85546875" style="32" customWidth="1"/>
    <col min="13828" max="13828" width="7.7109375" style="32" customWidth="1"/>
    <col min="13829" max="13829" width="16.5703125" style="32" customWidth="1"/>
    <col min="13830" max="13830" width="13" style="32" customWidth="1"/>
    <col min="13831" max="13831" width="9.140625" style="32" customWidth="1"/>
    <col min="13832" max="13832" width="7.28515625" style="32" customWidth="1"/>
    <col min="13833" max="13833" width="22.42578125" style="32" customWidth="1"/>
    <col min="13834" max="13834" width="14" style="32" customWidth="1"/>
    <col min="13835" max="13835" width="9.85546875" style="32" customWidth="1"/>
    <col min="13836" max="13836" width="7.5703125" style="32" customWidth="1"/>
    <col min="13837" max="13837" width="8.7109375" style="32" customWidth="1"/>
    <col min="13838" max="13838" width="6.7109375" style="32" customWidth="1"/>
    <col min="13839" max="13839" width="11.28515625" style="32" customWidth="1"/>
    <col min="13840" max="13840" width="13.42578125" style="32" customWidth="1"/>
    <col min="13841" max="13841" width="13.5703125" style="32" customWidth="1"/>
    <col min="13842" max="13842" width="10" style="32" customWidth="1"/>
    <col min="13843" max="13843" width="12.42578125" style="32" customWidth="1"/>
    <col min="13844" max="13844" width="12.28515625" style="32" customWidth="1"/>
    <col min="13845" max="13845" width="12.140625" style="32" customWidth="1"/>
    <col min="13846" max="13846" width="11.42578125" style="32" customWidth="1"/>
    <col min="13847" max="13847" width="9.85546875" style="32" customWidth="1"/>
    <col min="13848" max="13848" width="7.7109375" style="32" customWidth="1"/>
    <col min="13849" max="13849" width="12.140625" style="32" customWidth="1"/>
    <col min="13850" max="13850" width="15.28515625" style="32" customWidth="1"/>
    <col min="13851" max="13851" width="9.140625" style="32"/>
    <col min="13852" max="13852" width="13.140625" style="32" customWidth="1"/>
    <col min="13853" max="13853" width="10.85546875" style="32" bestFit="1" customWidth="1"/>
    <col min="13854" max="13854" width="12" style="32" bestFit="1" customWidth="1"/>
    <col min="13855" max="13855" width="16.42578125" style="32" customWidth="1"/>
    <col min="13856" max="13856" width="12.7109375" style="32" bestFit="1" customWidth="1"/>
    <col min="13857" max="14080" width="9.140625" style="32"/>
    <col min="14081" max="14081" width="6.7109375" style="32" customWidth="1"/>
    <col min="14082" max="14082" width="31" style="32" customWidth="1"/>
    <col min="14083" max="14083" width="8.85546875" style="32" customWidth="1"/>
    <col min="14084" max="14084" width="7.7109375" style="32" customWidth="1"/>
    <col min="14085" max="14085" width="16.5703125" style="32" customWidth="1"/>
    <col min="14086" max="14086" width="13" style="32" customWidth="1"/>
    <col min="14087" max="14087" width="9.140625" style="32" customWidth="1"/>
    <col min="14088" max="14088" width="7.28515625" style="32" customWidth="1"/>
    <col min="14089" max="14089" width="22.42578125" style="32" customWidth="1"/>
    <col min="14090" max="14090" width="14" style="32" customWidth="1"/>
    <col min="14091" max="14091" width="9.85546875" style="32" customWidth="1"/>
    <col min="14092" max="14092" width="7.5703125" style="32" customWidth="1"/>
    <col min="14093" max="14093" width="8.7109375" style="32" customWidth="1"/>
    <col min="14094" max="14094" width="6.7109375" style="32" customWidth="1"/>
    <col min="14095" max="14095" width="11.28515625" style="32" customWidth="1"/>
    <col min="14096" max="14096" width="13.42578125" style="32" customWidth="1"/>
    <col min="14097" max="14097" width="13.5703125" style="32" customWidth="1"/>
    <col min="14098" max="14098" width="10" style="32" customWidth="1"/>
    <col min="14099" max="14099" width="12.42578125" style="32" customWidth="1"/>
    <col min="14100" max="14100" width="12.28515625" style="32" customWidth="1"/>
    <col min="14101" max="14101" width="12.140625" style="32" customWidth="1"/>
    <col min="14102" max="14102" width="11.42578125" style="32" customWidth="1"/>
    <col min="14103" max="14103" width="9.85546875" style="32" customWidth="1"/>
    <col min="14104" max="14104" width="7.7109375" style="32" customWidth="1"/>
    <col min="14105" max="14105" width="12.140625" style="32" customWidth="1"/>
    <col min="14106" max="14106" width="15.28515625" style="32" customWidth="1"/>
    <col min="14107" max="14107" width="9.140625" style="32"/>
    <col min="14108" max="14108" width="13.140625" style="32" customWidth="1"/>
    <col min="14109" max="14109" width="10.85546875" style="32" bestFit="1" customWidth="1"/>
    <col min="14110" max="14110" width="12" style="32" bestFit="1" customWidth="1"/>
    <col min="14111" max="14111" width="16.42578125" style="32" customWidth="1"/>
    <col min="14112" max="14112" width="12.7109375" style="32" bestFit="1" customWidth="1"/>
    <col min="14113" max="14336" width="9.140625" style="32"/>
    <col min="14337" max="14337" width="6.7109375" style="32" customWidth="1"/>
    <col min="14338" max="14338" width="31" style="32" customWidth="1"/>
    <col min="14339" max="14339" width="8.85546875" style="32" customWidth="1"/>
    <col min="14340" max="14340" width="7.7109375" style="32" customWidth="1"/>
    <col min="14341" max="14341" width="16.5703125" style="32" customWidth="1"/>
    <col min="14342" max="14342" width="13" style="32" customWidth="1"/>
    <col min="14343" max="14343" width="9.140625" style="32" customWidth="1"/>
    <col min="14344" max="14344" width="7.28515625" style="32" customWidth="1"/>
    <col min="14345" max="14345" width="22.42578125" style="32" customWidth="1"/>
    <col min="14346" max="14346" width="14" style="32" customWidth="1"/>
    <col min="14347" max="14347" width="9.85546875" style="32" customWidth="1"/>
    <col min="14348" max="14348" width="7.5703125" style="32" customWidth="1"/>
    <col min="14349" max="14349" width="8.7109375" style="32" customWidth="1"/>
    <col min="14350" max="14350" width="6.7109375" style="32" customWidth="1"/>
    <col min="14351" max="14351" width="11.28515625" style="32" customWidth="1"/>
    <col min="14352" max="14352" width="13.42578125" style="32" customWidth="1"/>
    <col min="14353" max="14353" width="13.5703125" style="32" customWidth="1"/>
    <col min="14354" max="14354" width="10" style="32" customWidth="1"/>
    <col min="14355" max="14355" width="12.42578125" style="32" customWidth="1"/>
    <col min="14356" max="14356" width="12.28515625" style="32" customWidth="1"/>
    <col min="14357" max="14357" width="12.140625" style="32" customWidth="1"/>
    <col min="14358" max="14358" width="11.42578125" style="32" customWidth="1"/>
    <col min="14359" max="14359" width="9.85546875" style="32" customWidth="1"/>
    <col min="14360" max="14360" width="7.7109375" style="32" customWidth="1"/>
    <col min="14361" max="14361" width="12.140625" style="32" customWidth="1"/>
    <col min="14362" max="14362" width="15.28515625" style="32" customWidth="1"/>
    <col min="14363" max="14363" width="9.140625" style="32"/>
    <col min="14364" max="14364" width="13.140625" style="32" customWidth="1"/>
    <col min="14365" max="14365" width="10.85546875" style="32" bestFit="1" customWidth="1"/>
    <col min="14366" max="14366" width="12" style="32" bestFit="1" customWidth="1"/>
    <col min="14367" max="14367" width="16.42578125" style="32" customWidth="1"/>
    <col min="14368" max="14368" width="12.7109375" style="32" bestFit="1" customWidth="1"/>
    <col min="14369" max="14592" width="9.140625" style="32"/>
    <col min="14593" max="14593" width="6.7109375" style="32" customWidth="1"/>
    <col min="14594" max="14594" width="31" style="32" customWidth="1"/>
    <col min="14595" max="14595" width="8.85546875" style="32" customWidth="1"/>
    <col min="14596" max="14596" width="7.7109375" style="32" customWidth="1"/>
    <col min="14597" max="14597" width="16.5703125" style="32" customWidth="1"/>
    <col min="14598" max="14598" width="13" style="32" customWidth="1"/>
    <col min="14599" max="14599" width="9.140625" style="32" customWidth="1"/>
    <col min="14600" max="14600" width="7.28515625" style="32" customWidth="1"/>
    <col min="14601" max="14601" width="22.42578125" style="32" customWidth="1"/>
    <col min="14602" max="14602" width="14" style="32" customWidth="1"/>
    <col min="14603" max="14603" width="9.85546875" style="32" customWidth="1"/>
    <col min="14604" max="14604" width="7.5703125" style="32" customWidth="1"/>
    <col min="14605" max="14605" width="8.7109375" style="32" customWidth="1"/>
    <col min="14606" max="14606" width="6.7109375" style="32" customWidth="1"/>
    <col min="14607" max="14607" width="11.28515625" style="32" customWidth="1"/>
    <col min="14608" max="14608" width="13.42578125" style="32" customWidth="1"/>
    <col min="14609" max="14609" width="13.5703125" style="32" customWidth="1"/>
    <col min="14610" max="14610" width="10" style="32" customWidth="1"/>
    <col min="14611" max="14611" width="12.42578125" style="32" customWidth="1"/>
    <col min="14612" max="14612" width="12.28515625" style="32" customWidth="1"/>
    <col min="14613" max="14613" width="12.140625" style="32" customWidth="1"/>
    <col min="14614" max="14614" width="11.42578125" style="32" customWidth="1"/>
    <col min="14615" max="14615" width="9.85546875" style="32" customWidth="1"/>
    <col min="14616" max="14616" width="7.7109375" style="32" customWidth="1"/>
    <col min="14617" max="14617" width="12.140625" style="32" customWidth="1"/>
    <col min="14618" max="14618" width="15.28515625" style="32" customWidth="1"/>
    <col min="14619" max="14619" width="9.140625" style="32"/>
    <col min="14620" max="14620" width="13.140625" style="32" customWidth="1"/>
    <col min="14621" max="14621" width="10.85546875" style="32" bestFit="1" customWidth="1"/>
    <col min="14622" max="14622" width="12" style="32" bestFit="1" customWidth="1"/>
    <col min="14623" max="14623" width="16.42578125" style="32" customWidth="1"/>
    <col min="14624" max="14624" width="12.7109375" style="32" bestFit="1" customWidth="1"/>
    <col min="14625" max="14848" width="9.140625" style="32"/>
    <col min="14849" max="14849" width="6.7109375" style="32" customWidth="1"/>
    <col min="14850" max="14850" width="31" style="32" customWidth="1"/>
    <col min="14851" max="14851" width="8.85546875" style="32" customWidth="1"/>
    <col min="14852" max="14852" width="7.7109375" style="32" customWidth="1"/>
    <col min="14853" max="14853" width="16.5703125" style="32" customWidth="1"/>
    <col min="14854" max="14854" width="13" style="32" customWidth="1"/>
    <col min="14855" max="14855" width="9.140625" style="32" customWidth="1"/>
    <col min="14856" max="14856" width="7.28515625" style="32" customWidth="1"/>
    <col min="14857" max="14857" width="22.42578125" style="32" customWidth="1"/>
    <col min="14858" max="14858" width="14" style="32" customWidth="1"/>
    <col min="14859" max="14859" width="9.85546875" style="32" customWidth="1"/>
    <col min="14860" max="14860" width="7.5703125" style="32" customWidth="1"/>
    <col min="14861" max="14861" width="8.7109375" style="32" customWidth="1"/>
    <col min="14862" max="14862" width="6.7109375" style="32" customWidth="1"/>
    <col min="14863" max="14863" width="11.28515625" style="32" customWidth="1"/>
    <col min="14864" max="14864" width="13.42578125" style="32" customWidth="1"/>
    <col min="14865" max="14865" width="13.5703125" style="32" customWidth="1"/>
    <col min="14866" max="14866" width="10" style="32" customWidth="1"/>
    <col min="14867" max="14867" width="12.42578125" style="32" customWidth="1"/>
    <col min="14868" max="14868" width="12.28515625" style="32" customWidth="1"/>
    <col min="14869" max="14869" width="12.140625" style="32" customWidth="1"/>
    <col min="14870" max="14870" width="11.42578125" style="32" customWidth="1"/>
    <col min="14871" max="14871" width="9.85546875" style="32" customWidth="1"/>
    <col min="14872" max="14872" width="7.7109375" style="32" customWidth="1"/>
    <col min="14873" max="14873" width="12.140625" style="32" customWidth="1"/>
    <col min="14874" max="14874" width="15.28515625" style="32" customWidth="1"/>
    <col min="14875" max="14875" width="9.140625" style="32"/>
    <col min="14876" max="14876" width="13.140625" style="32" customWidth="1"/>
    <col min="14877" max="14877" width="10.85546875" style="32" bestFit="1" customWidth="1"/>
    <col min="14878" max="14878" width="12" style="32" bestFit="1" customWidth="1"/>
    <col min="14879" max="14879" width="16.42578125" style="32" customWidth="1"/>
    <col min="14880" max="14880" width="12.7109375" style="32" bestFit="1" customWidth="1"/>
    <col min="14881" max="15104" width="9.140625" style="32"/>
    <col min="15105" max="15105" width="6.7109375" style="32" customWidth="1"/>
    <col min="15106" max="15106" width="31" style="32" customWidth="1"/>
    <col min="15107" max="15107" width="8.85546875" style="32" customWidth="1"/>
    <col min="15108" max="15108" width="7.7109375" style="32" customWidth="1"/>
    <col min="15109" max="15109" width="16.5703125" style="32" customWidth="1"/>
    <col min="15110" max="15110" width="13" style="32" customWidth="1"/>
    <col min="15111" max="15111" width="9.140625" style="32" customWidth="1"/>
    <col min="15112" max="15112" width="7.28515625" style="32" customWidth="1"/>
    <col min="15113" max="15113" width="22.42578125" style="32" customWidth="1"/>
    <col min="15114" max="15114" width="14" style="32" customWidth="1"/>
    <col min="15115" max="15115" width="9.85546875" style="32" customWidth="1"/>
    <col min="15116" max="15116" width="7.5703125" style="32" customWidth="1"/>
    <col min="15117" max="15117" width="8.7109375" style="32" customWidth="1"/>
    <col min="15118" max="15118" width="6.7109375" style="32" customWidth="1"/>
    <col min="15119" max="15119" width="11.28515625" style="32" customWidth="1"/>
    <col min="15120" max="15120" width="13.42578125" style="32" customWidth="1"/>
    <col min="15121" max="15121" width="13.5703125" style="32" customWidth="1"/>
    <col min="15122" max="15122" width="10" style="32" customWidth="1"/>
    <col min="15123" max="15123" width="12.42578125" style="32" customWidth="1"/>
    <col min="15124" max="15124" width="12.28515625" style="32" customWidth="1"/>
    <col min="15125" max="15125" width="12.140625" style="32" customWidth="1"/>
    <col min="15126" max="15126" width="11.42578125" style="32" customWidth="1"/>
    <col min="15127" max="15127" width="9.85546875" style="32" customWidth="1"/>
    <col min="15128" max="15128" width="7.7109375" style="32" customWidth="1"/>
    <col min="15129" max="15129" width="12.140625" style="32" customWidth="1"/>
    <col min="15130" max="15130" width="15.28515625" style="32" customWidth="1"/>
    <col min="15131" max="15131" width="9.140625" style="32"/>
    <col min="15132" max="15132" width="13.140625" style="32" customWidth="1"/>
    <col min="15133" max="15133" width="10.85546875" style="32" bestFit="1" customWidth="1"/>
    <col min="15134" max="15134" width="12" style="32" bestFit="1" customWidth="1"/>
    <col min="15135" max="15135" width="16.42578125" style="32" customWidth="1"/>
    <col min="15136" max="15136" width="12.7109375" style="32" bestFit="1" customWidth="1"/>
    <col min="15137" max="15360" width="9.140625" style="32"/>
    <col min="15361" max="15361" width="6.7109375" style="32" customWidth="1"/>
    <col min="15362" max="15362" width="31" style="32" customWidth="1"/>
    <col min="15363" max="15363" width="8.85546875" style="32" customWidth="1"/>
    <col min="15364" max="15364" width="7.7109375" style="32" customWidth="1"/>
    <col min="15365" max="15365" width="16.5703125" style="32" customWidth="1"/>
    <col min="15366" max="15366" width="13" style="32" customWidth="1"/>
    <col min="15367" max="15367" width="9.140625" style="32" customWidth="1"/>
    <col min="15368" max="15368" width="7.28515625" style="32" customWidth="1"/>
    <col min="15369" max="15369" width="22.42578125" style="32" customWidth="1"/>
    <col min="15370" max="15370" width="14" style="32" customWidth="1"/>
    <col min="15371" max="15371" width="9.85546875" style="32" customWidth="1"/>
    <col min="15372" max="15372" width="7.5703125" style="32" customWidth="1"/>
    <col min="15373" max="15373" width="8.7109375" style="32" customWidth="1"/>
    <col min="15374" max="15374" width="6.7109375" style="32" customWidth="1"/>
    <col min="15375" max="15375" width="11.28515625" style="32" customWidth="1"/>
    <col min="15376" max="15376" width="13.42578125" style="32" customWidth="1"/>
    <col min="15377" max="15377" width="13.5703125" style="32" customWidth="1"/>
    <col min="15378" max="15378" width="10" style="32" customWidth="1"/>
    <col min="15379" max="15379" width="12.42578125" style="32" customWidth="1"/>
    <col min="15380" max="15380" width="12.28515625" style="32" customWidth="1"/>
    <col min="15381" max="15381" width="12.140625" style="32" customWidth="1"/>
    <col min="15382" max="15382" width="11.42578125" style="32" customWidth="1"/>
    <col min="15383" max="15383" width="9.85546875" style="32" customWidth="1"/>
    <col min="15384" max="15384" width="7.7109375" style="32" customWidth="1"/>
    <col min="15385" max="15385" width="12.140625" style="32" customWidth="1"/>
    <col min="15386" max="15386" width="15.28515625" style="32" customWidth="1"/>
    <col min="15387" max="15387" width="9.140625" style="32"/>
    <col min="15388" max="15388" width="13.140625" style="32" customWidth="1"/>
    <col min="15389" max="15389" width="10.85546875" style="32" bestFit="1" customWidth="1"/>
    <col min="15390" max="15390" width="12" style="32" bestFit="1" customWidth="1"/>
    <col min="15391" max="15391" width="16.42578125" style="32" customWidth="1"/>
    <col min="15392" max="15392" width="12.7109375" style="32" bestFit="1" customWidth="1"/>
    <col min="15393" max="15616" width="9.140625" style="32"/>
    <col min="15617" max="15617" width="6.7109375" style="32" customWidth="1"/>
    <col min="15618" max="15618" width="31" style="32" customWidth="1"/>
    <col min="15619" max="15619" width="8.85546875" style="32" customWidth="1"/>
    <col min="15620" max="15620" width="7.7109375" style="32" customWidth="1"/>
    <col min="15621" max="15621" width="16.5703125" style="32" customWidth="1"/>
    <col min="15622" max="15622" width="13" style="32" customWidth="1"/>
    <col min="15623" max="15623" width="9.140625" style="32" customWidth="1"/>
    <col min="15624" max="15624" width="7.28515625" style="32" customWidth="1"/>
    <col min="15625" max="15625" width="22.42578125" style="32" customWidth="1"/>
    <col min="15626" max="15626" width="14" style="32" customWidth="1"/>
    <col min="15627" max="15627" width="9.85546875" style="32" customWidth="1"/>
    <col min="15628" max="15628" width="7.5703125" style="32" customWidth="1"/>
    <col min="15629" max="15629" width="8.7109375" style="32" customWidth="1"/>
    <col min="15630" max="15630" width="6.7109375" style="32" customWidth="1"/>
    <col min="15631" max="15631" width="11.28515625" style="32" customWidth="1"/>
    <col min="15632" max="15632" width="13.42578125" style="32" customWidth="1"/>
    <col min="15633" max="15633" width="13.5703125" style="32" customWidth="1"/>
    <col min="15634" max="15634" width="10" style="32" customWidth="1"/>
    <col min="15635" max="15635" width="12.42578125" style="32" customWidth="1"/>
    <col min="15636" max="15636" width="12.28515625" style="32" customWidth="1"/>
    <col min="15637" max="15637" width="12.140625" style="32" customWidth="1"/>
    <col min="15638" max="15638" width="11.42578125" style="32" customWidth="1"/>
    <col min="15639" max="15639" width="9.85546875" style="32" customWidth="1"/>
    <col min="15640" max="15640" width="7.7109375" style="32" customWidth="1"/>
    <col min="15641" max="15641" width="12.140625" style="32" customWidth="1"/>
    <col min="15642" max="15642" width="15.28515625" style="32" customWidth="1"/>
    <col min="15643" max="15643" width="9.140625" style="32"/>
    <col min="15644" max="15644" width="13.140625" style="32" customWidth="1"/>
    <col min="15645" max="15645" width="10.85546875" style="32" bestFit="1" customWidth="1"/>
    <col min="15646" max="15646" width="12" style="32" bestFit="1" customWidth="1"/>
    <col min="15647" max="15647" width="16.42578125" style="32" customWidth="1"/>
    <col min="15648" max="15648" width="12.7109375" style="32" bestFit="1" customWidth="1"/>
    <col min="15649" max="15872" width="9.140625" style="32"/>
    <col min="15873" max="15873" width="6.7109375" style="32" customWidth="1"/>
    <col min="15874" max="15874" width="31" style="32" customWidth="1"/>
    <col min="15875" max="15875" width="8.85546875" style="32" customWidth="1"/>
    <col min="15876" max="15876" width="7.7109375" style="32" customWidth="1"/>
    <col min="15877" max="15877" width="16.5703125" style="32" customWidth="1"/>
    <col min="15878" max="15878" width="13" style="32" customWidth="1"/>
    <col min="15879" max="15879" width="9.140625" style="32" customWidth="1"/>
    <col min="15880" max="15880" width="7.28515625" style="32" customWidth="1"/>
    <col min="15881" max="15881" width="22.42578125" style="32" customWidth="1"/>
    <col min="15882" max="15882" width="14" style="32" customWidth="1"/>
    <col min="15883" max="15883" width="9.85546875" style="32" customWidth="1"/>
    <col min="15884" max="15884" width="7.5703125" style="32" customWidth="1"/>
    <col min="15885" max="15885" width="8.7109375" style="32" customWidth="1"/>
    <col min="15886" max="15886" width="6.7109375" style="32" customWidth="1"/>
    <col min="15887" max="15887" width="11.28515625" style="32" customWidth="1"/>
    <col min="15888" max="15888" width="13.42578125" style="32" customWidth="1"/>
    <col min="15889" max="15889" width="13.5703125" style="32" customWidth="1"/>
    <col min="15890" max="15890" width="10" style="32" customWidth="1"/>
    <col min="15891" max="15891" width="12.42578125" style="32" customWidth="1"/>
    <col min="15892" max="15892" width="12.28515625" style="32" customWidth="1"/>
    <col min="15893" max="15893" width="12.140625" style="32" customWidth="1"/>
    <col min="15894" max="15894" width="11.42578125" style="32" customWidth="1"/>
    <col min="15895" max="15895" width="9.85546875" style="32" customWidth="1"/>
    <col min="15896" max="15896" width="7.7109375" style="32" customWidth="1"/>
    <col min="15897" max="15897" width="12.140625" style="32" customWidth="1"/>
    <col min="15898" max="15898" width="15.28515625" style="32" customWidth="1"/>
    <col min="15899" max="15899" width="9.140625" style="32"/>
    <col min="15900" max="15900" width="13.140625" style="32" customWidth="1"/>
    <col min="15901" max="15901" width="10.85546875" style="32" bestFit="1" customWidth="1"/>
    <col min="15902" max="15902" width="12" style="32" bestFit="1" customWidth="1"/>
    <col min="15903" max="15903" width="16.42578125" style="32" customWidth="1"/>
    <col min="15904" max="15904" width="12.7109375" style="32" bestFit="1" customWidth="1"/>
    <col min="15905" max="16128" width="9.140625" style="32"/>
    <col min="16129" max="16129" width="6.7109375" style="32" customWidth="1"/>
    <col min="16130" max="16130" width="31" style="32" customWidth="1"/>
    <col min="16131" max="16131" width="8.85546875" style="32" customWidth="1"/>
    <col min="16132" max="16132" width="7.7109375" style="32" customWidth="1"/>
    <col min="16133" max="16133" width="16.5703125" style="32" customWidth="1"/>
    <col min="16134" max="16134" width="13" style="32" customWidth="1"/>
    <col min="16135" max="16135" width="9.140625" style="32" customWidth="1"/>
    <col min="16136" max="16136" width="7.28515625" style="32" customWidth="1"/>
    <col min="16137" max="16137" width="22.42578125" style="32" customWidth="1"/>
    <col min="16138" max="16138" width="14" style="32" customWidth="1"/>
    <col min="16139" max="16139" width="9.85546875" style="32" customWidth="1"/>
    <col min="16140" max="16140" width="7.5703125" style="32" customWidth="1"/>
    <col min="16141" max="16141" width="8.7109375" style="32" customWidth="1"/>
    <col min="16142" max="16142" width="6.7109375" style="32" customWidth="1"/>
    <col min="16143" max="16143" width="11.28515625" style="32" customWidth="1"/>
    <col min="16144" max="16144" width="13.42578125" style="32" customWidth="1"/>
    <col min="16145" max="16145" width="13.5703125" style="32" customWidth="1"/>
    <col min="16146" max="16146" width="10" style="32" customWidth="1"/>
    <col min="16147" max="16147" width="12.42578125" style="32" customWidth="1"/>
    <col min="16148" max="16148" width="12.28515625" style="32" customWidth="1"/>
    <col min="16149" max="16149" width="12.140625" style="32" customWidth="1"/>
    <col min="16150" max="16150" width="11.42578125" style="32" customWidth="1"/>
    <col min="16151" max="16151" width="9.85546875" style="32" customWidth="1"/>
    <col min="16152" max="16152" width="7.7109375" style="32" customWidth="1"/>
    <col min="16153" max="16153" width="12.140625" style="32" customWidth="1"/>
    <col min="16154" max="16154" width="15.28515625" style="32" customWidth="1"/>
    <col min="16155" max="16155" width="9.140625" style="32"/>
    <col min="16156" max="16156" width="13.140625" style="32" customWidth="1"/>
    <col min="16157" max="16157" width="10.85546875" style="32" bestFit="1" customWidth="1"/>
    <col min="16158" max="16158" width="12" style="32" bestFit="1" customWidth="1"/>
    <col min="16159" max="16159" width="16.42578125" style="32" customWidth="1"/>
    <col min="16160" max="16160" width="12.7109375" style="32" bestFit="1" customWidth="1"/>
    <col min="16161" max="16384" width="9.140625" style="32"/>
  </cols>
  <sheetData>
    <row r="1" spans="1:37" s="285" customFormat="1" ht="90" customHeight="1">
      <c r="T1" s="658"/>
      <c r="U1" s="657" t="s">
        <v>475</v>
      </c>
      <c r="V1" s="657"/>
      <c r="W1" s="657"/>
      <c r="X1" s="657"/>
      <c r="Y1" s="657"/>
      <c r="Z1" s="657"/>
      <c r="AA1" s="289"/>
      <c r="AB1" s="289"/>
      <c r="AC1" s="289"/>
      <c r="AD1" s="289"/>
      <c r="AE1" s="289"/>
    </row>
    <row r="2" spans="1:37" s="287" customFormat="1" ht="26.25" customHeight="1">
      <c r="A2" s="507" t="s">
        <v>375</v>
      </c>
      <c r="B2" s="508"/>
      <c r="C2" s="508"/>
      <c r="D2" s="508"/>
      <c r="E2" s="508"/>
      <c r="F2" s="508"/>
      <c r="G2" s="509"/>
      <c r="H2" s="405" t="s">
        <v>408</v>
      </c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291"/>
      <c r="AB2" s="291"/>
      <c r="AC2" s="291"/>
      <c r="AD2" s="291"/>
      <c r="AE2" s="291"/>
      <c r="AF2" s="340"/>
    </row>
    <row r="3" spans="1:37" s="285" customFormat="1" ht="30" customHeight="1">
      <c r="A3" s="402" t="s">
        <v>369</v>
      </c>
      <c r="B3" s="402"/>
      <c r="C3" s="402" t="s">
        <v>370</v>
      </c>
      <c r="D3" s="402"/>
      <c r="E3" s="402"/>
      <c r="F3" s="402"/>
      <c r="G3" s="402"/>
      <c r="H3" s="455" t="s">
        <v>408</v>
      </c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341"/>
      <c r="AB3" s="341"/>
      <c r="AC3" s="341"/>
      <c r="AD3" s="341"/>
      <c r="AE3" s="341"/>
      <c r="AF3" s="342"/>
    </row>
    <row r="4" spans="1:37" s="285" customFormat="1" ht="21.75" customHeight="1">
      <c r="A4" s="402"/>
      <c r="B4" s="402"/>
      <c r="C4" s="402" t="s">
        <v>372</v>
      </c>
      <c r="D4" s="402"/>
      <c r="E4" s="402"/>
      <c r="F4" s="402"/>
      <c r="G4" s="402"/>
      <c r="H4" s="403" t="s">
        <v>409</v>
      </c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293"/>
      <c r="AB4" s="293"/>
      <c r="AC4" s="293"/>
      <c r="AD4" s="293"/>
      <c r="AE4" s="293"/>
      <c r="AF4" s="288"/>
    </row>
    <row r="5" spans="1:37" s="285" customFormat="1" ht="26.25" customHeight="1">
      <c r="A5" s="402"/>
      <c r="B5" s="402"/>
      <c r="C5" s="402"/>
      <c r="D5" s="402"/>
      <c r="E5" s="402"/>
      <c r="F5" s="402"/>
      <c r="G5" s="402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293"/>
      <c r="AB5" s="293"/>
      <c r="AC5" s="293"/>
      <c r="AD5" s="293"/>
      <c r="AE5" s="293"/>
      <c r="AF5" s="288"/>
    </row>
    <row r="6" spans="1:37" s="285" customFormat="1" ht="30.75" customHeight="1">
      <c r="A6" s="453" t="s">
        <v>384</v>
      </c>
      <c r="B6" s="453"/>
      <c r="C6" s="420" t="s">
        <v>6</v>
      </c>
      <c r="D6" s="420"/>
      <c r="E6" s="420"/>
      <c r="F6" s="420"/>
      <c r="G6" s="420"/>
      <c r="R6" s="454"/>
      <c r="S6" s="454"/>
      <c r="T6" s="454"/>
      <c r="U6" s="454"/>
      <c r="V6" s="454"/>
      <c r="W6" s="454"/>
      <c r="X6" s="289"/>
      <c r="Y6" s="289"/>
    </row>
    <row r="7" spans="1:37" ht="18" customHeight="1">
      <c r="U7" s="637"/>
      <c r="V7" s="637"/>
      <c r="W7" s="637"/>
      <c r="X7" s="637"/>
      <c r="Y7" s="637"/>
      <c r="Z7" s="637"/>
    </row>
    <row r="8" spans="1:37">
      <c r="C8" s="638"/>
      <c r="D8" s="638"/>
      <c r="E8" s="638"/>
      <c r="F8" s="638"/>
      <c r="G8" s="638"/>
      <c r="H8" s="296"/>
      <c r="I8" s="345"/>
      <c r="AC8" s="325"/>
      <c r="AD8" s="325">
        <v>391050</v>
      </c>
      <c r="AE8" s="325"/>
      <c r="AF8" s="325"/>
    </row>
    <row r="9" spans="1:37" ht="98.25" customHeight="1">
      <c r="A9" s="570" t="s">
        <v>9</v>
      </c>
      <c r="B9" s="564" t="s">
        <v>13</v>
      </c>
      <c r="C9" s="566" t="s">
        <v>20</v>
      </c>
      <c r="D9" s="566" t="s">
        <v>0</v>
      </c>
      <c r="E9" s="574" t="s">
        <v>14</v>
      </c>
      <c r="F9" s="575"/>
      <c r="G9" s="574" t="s">
        <v>98</v>
      </c>
      <c r="H9" s="575"/>
      <c r="I9" s="564" t="s">
        <v>77</v>
      </c>
      <c r="J9" s="574" t="s">
        <v>18</v>
      </c>
      <c r="K9" s="575"/>
      <c r="L9" s="566" t="s">
        <v>15</v>
      </c>
      <c r="M9" s="566" t="s">
        <v>19</v>
      </c>
      <c r="N9" s="566" t="s">
        <v>16</v>
      </c>
      <c r="O9" s="566" t="s">
        <v>71</v>
      </c>
      <c r="P9" s="558" t="s">
        <v>72</v>
      </c>
      <c r="Q9" s="559"/>
      <c r="R9" s="560"/>
      <c r="S9" s="561" t="s">
        <v>73</v>
      </c>
      <c r="T9" s="561" t="s">
        <v>87</v>
      </c>
      <c r="U9" s="561" t="s">
        <v>24</v>
      </c>
      <c r="V9" s="558" t="s">
        <v>25</v>
      </c>
      <c r="W9" s="559"/>
      <c r="X9" s="559"/>
      <c r="Y9" s="560"/>
      <c r="Z9" s="556" t="s">
        <v>48</v>
      </c>
      <c r="AC9" s="325"/>
      <c r="AD9" s="325" t="e">
        <f>AD8-#REF!</f>
        <v>#REF!</v>
      </c>
      <c r="AE9" s="639" t="e">
        <f>#REF!-Z13</f>
        <v>#REF!</v>
      </c>
      <c r="AF9" s="325"/>
      <c r="AI9" s="32" t="e">
        <f>#REF!</f>
        <v>#REF!</v>
      </c>
      <c r="AJ9" s="32" t="e">
        <f>#REF!</f>
        <v>#REF!</v>
      </c>
      <c r="AK9" s="32" t="e">
        <f>AJ9</f>
        <v>#REF!</v>
      </c>
    </row>
    <row r="10" spans="1:37" ht="180.75" customHeight="1">
      <c r="A10" s="571"/>
      <c r="B10" s="565"/>
      <c r="C10" s="567"/>
      <c r="D10" s="567"/>
      <c r="E10" s="41" t="s">
        <v>2</v>
      </c>
      <c r="F10" s="41" t="s">
        <v>3</v>
      </c>
      <c r="G10" s="40" t="s">
        <v>400</v>
      </c>
      <c r="H10" s="40" t="s">
        <v>401</v>
      </c>
      <c r="I10" s="565"/>
      <c r="J10" s="40" t="s">
        <v>4</v>
      </c>
      <c r="K10" s="40" t="s">
        <v>5</v>
      </c>
      <c r="L10" s="567"/>
      <c r="M10" s="567"/>
      <c r="N10" s="567"/>
      <c r="O10" s="567"/>
      <c r="P10" s="39" t="s">
        <v>97</v>
      </c>
      <c r="Q10" s="39" t="s">
        <v>96</v>
      </c>
      <c r="R10" s="39" t="s">
        <v>95</v>
      </c>
      <c r="S10" s="562"/>
      <c r="T10" s="562"/>
      <c r="U10" s="562"/>
      <c r="V10" s="39" t="s">
        <v>26</v>
      </c>
      <c r="W10" s="39" t="s">
        <v>32</v>
      </c>
      <c r="X10" s="39" t="s">
        <v>27</v>
      </c>
      <c r="Y10" s="39" t="s">
        <v>28</v>
      </c>
      <c r="Z10" s="557"/>
      <c r="AA10" s="605"/>
      <c r="AB10" s="606">
        <f>U13-AB12</f>
        <v>1.1200000000000001</v>
      </c>
      <c r="AC10" s="605"/>
      <c r="AD10" s="68"/>
      <c r="AE10" s="640" t="e">
        <f>AB18-#REF!</f>
        <v>#REF!</v>
      </c>
      <c r="AF10" s="68"/>
      <c r="AG10" s="68"/>
      <c r="AH10" s="68"/>
      <c r="AI10" s="32">
        <v>2014</v>
      </c>
      <c r="AJ10" s="32">
        <v>2015</v>
      </c>
      <c r="AK10" s="32">
        <v>2016</v>
      </c>
    </row>
    <row r="11" spans="1:37" ht="87.75" customHeight="1">
      <c r="A11" s="352">
        <v>1</v>
      </c>
      <c r="B11" s="354" t="s">
        <v>402</v>
      </c>
      <c r="C11" s="354" t="s">
        <v>7</v>
      </c>
      <c r="D11" s="354">
        <v>1</v>
      </c>
      <c r="E11" s="41" t="s">
        <v>403</v>
      </c>
      <c r="F11" s="41" t="s">
        <v>404</v>
      </c>
      <c r="G11" s="41"/>
      <c r="H11" s="41">
        <v>371</v>
      </c>
      <c r="I11" s="354"/>
      <c r="J11" s="641">
        <f>ROUND(D11/H11,54)</f>
        <v>2.6954177897574099E-3</v>
      </c>
      <c r="K11" s="642"/>
      <c r="L11" s="353"/>
      <c r="M11" s="354">
        <v>4440</v>
      </c>
      <c r="N11" s="350">
        <f>ROUND(M11/164.17*8,2)</f>
        <v>216.36</v>
      </c>
      <c r="O11" s="350">
        <f>ROUND(N11*J11,2)</f>
        <v>0.57999999999999996</v>
      </c>
      <c r="P11" s="642">
        <f>O11*1</f>
        <v>0.57999999999999996</v>
      </c>
      <c r="Q11" s="350">
        <f>ROUND(O11*0.975,2)</f>
        <v>0.56999999999999995</v>
      </c>
      <c r="R11" s="350">
        <f>ROUND(O11*0.2,2)</f>
        <v>0.12</v>
      </c>
      <c r="S11" s="642">
        <f>SUM(O11:R11)</f>
        <v>1.85</v>
      </c>
      <c r="T11" s="643">
        <f>ROUND(S11*0.302,2)</f>
        <v>0.56000000000000005</v>
      </c>
      <c r="U11" s="642">
        <f>S11+T11</f>
        <v>2.41</v>
      </c>
      <c r="V11" s="644" t="s">
        <v>405</v>
      </c>
      <c r="W11" s="644">
        <f>'[5]дуб 1'!W13</f>
        <v>31.4</v>
      </c>
      <c r="X11" s="645">
        <v>0.1105167782</v>
      </c>
      <c r="Y11" s="646">
        <f>X11*W11</f>
        <v>3.4702268354799997</v>
      </c>
      <c r="Z11" s="647">
        <f>U11+Y11</f>
        <v>5.8802268354800002</v>
      </c>
      <c r="AA11" s="605"/>
      <c r="AB11" s="606"/>
      <c r="AC11" s="605"/>
      <c r="AD11" s="68"/>
      <c r="AE11" s="68"/>
      <c r="AF11" s="68"/>
      <c r="AG11" s="68"/>
      <c r="AH11" s="68"/>
    </row>
    <row r="12" spans="1:37" ht="29.25" customHeight="1">
      <c r="A12" s="352">
        <v>2</v>
      </c>
      <c r="B12" s="354" t="s">
        <v>406</v>
      </c>
      <c r="C12" s="354" t="s">
        <v>6</v>
      </c>
      <c r="D12" s="354">
        <v>1</v>
      </c>
      <c r="E12" s="41" t="s">
        <v>407</v>
      </c>
      <c r="F12" s="41"/>
      <c r="G12" s="41"/>
      <c r="H12" s="41">
        <v>371</v>
      </c>
      <c r="I12" s="354"/>
      <c r="J12" s="641">
        <f>ROUND(D12/H12,54)</f>
        <v>2.6954177897574099E-3</v>
      </c>
      <c r="K12" s="642"/>
      <c r="L12" s="353"/>
      <c r="M12" s="354">
        <v>4440</v>
      </c>
      <c r="N12" s="350">
        <f>ROUND(M12/164.17*8,2)</f>
        <v>216.36</v>
      </c>
      <c r="O12" s="350">
        <f>ROUND(N12*J12,2)</f>
        <v>0.57999999999999996</v>
      </c>
      <c r="P12" s="642">
        <f>O12*1</f>
        <v>0.57999999999999996</v>
      </c>
      <c r="Q12" s="350">
        <f>ROUND(O12*0.975,2)</f>
        <v>0.56999999999999995</v>
      </c>
      <c r="R12" s="350">
        <f>ROUND(O12*0.2,2)</f>
        <v>0.12</v>
      </c>
      <c r="S12" s="642">
        <f>SUM(O12:R12)</f>
        <v>1.85</v>
      </c>
      <c r="T12" s="643">
        <f>ROUND(S12*0.302,2)</f>
        <v>0.56000000000000005</v>
      </c>
      <c r="U12" s="642">
        <f>S12+T12</f>
        <v>2.41</v>
      </c>
      <c r="V12" s="644"/>
      <c r="W12" s="644"/>
      <c r="X12" s="645"/>
      <c r="Y12" s="646">
        <f>X12*W12</f>
        <v>0</v>
      </c>
      <c r="Z12" s="647">
        <f>U12+Y12</f>
        <v>2.41</v>
      </c>
      <c r="AA12" s="605">
        <v>211</v>
      </c>
      <c r="AB12" s="606">
        <f>S13</f>
        <v>3.7</v>
      </c>
      <c r="AC12" s="605">
        <f>(AB12*AG13%)</f>
        <v>1.1173999999999999</v>
      </c>
      <c r="AD12" s="68"/>
      <c r="AE12" s="68"/>
      <c r="AF12" s="70">
        <f>U13</f>
        <v>4.82</v>
      </c>
      <c r="AG12" s="68">
        <v>100</v>
      </c>
      <c r="AH12" s="68"/>
    </row>
    <row r="13" spans="1:37" ht="22.5" customHeight="1">
      <c r="A13" s="351"/>
      <c r="B13" s="648" t="s">
        <v>8</v>
      </c>
      <c r="C13" s="649"/>
      <c r="D13" s="37"/>
      <c r="E13" s="37"/>
      <c r="F13" s="37"/>
      <c r="G13" s="37"/>
      <c r="H13" s="37"/>
      <c r="I13" s="37"/>
      <c r="J13" s="650">
        <f>SUM(J11:J11)</f>
        <v>2.6954177897574099E-3</v>
      </c>
      <c r="K13" s="35">
        <f>SUM(K11:K11)</f>
        <v>0</v>
      </c>
      <c r="L13" s="36"/>
      <c r="M13" s="36"/>
      <c r="N13" s="36"/>
      <c r="O13" s="35">
        <f t="shared" ref="O13:U13" si="0">SUM(O11:O12)</f>
        <v>1.1599999999999999</v>
      </c>
      <c r="P13" s="35">
        <f t="shared" si="0"/>
        <v>1.1599999999999999</v>
      </c>
      <c r="Q13" s="35">
        <f t="shared" si="0"/>
        <v>1.1399999999999999</v>
      </c>
      <c r="R13" s="35">
        <f t="shared" si="0"/>
        <v>0.24</v>
      </c>
      <c r="S13" s="35">
        <f t="shared" si="0"/>
        <v>3.7</v>
      </c>
      <c r="T13" s="35">
        <f t="shared" si="0"/>
        <v>1.1200000000000001</v>
      </c>
      <c r="U13" s="35">
        <f t="shared" si="0"/>
        <v>4.82</v>
      </c>
      <c r="V13" s="36"/>
      <c r="W13" s="36"/>
      <c r="X13" s="36"/>
      <c r="Y13" s="35">
        <f>Y12+Y11</f>
        <v>3.4702268354799997</v>
      </c>
      <c r="Z13" s="651">
        <f>SUM(Z11:Z12)</f>
        <v>8.2902268354800004</v>
      </c>
      <c r="AA13" s="605">
        <v>213</v>
      </c>
      <c r="AB13" s="606">
        <f>T13</f>
        <v>1.1200000000000001</v>
      </c>
      <c r="AC13" s="605"/>
      <c r="AD13" s="68"/>
      <c r="AE13" s="68"/>
      <c r="AF13" s="70">
        <f>(AF12*AG13)/AG12</f>
        <v>1.4556399999999998</v>
      </c>
      <c r="AG13" s="68">
        <v>30.2</v>
      </c>
      <c r="AH13" s="71" t="e">
        <f>#REF!-[6]Затраты!$AO$75</f>
        <v>#REF!</v>
      </c>
    </row>
    <row r="14" spans="1:37" ht="18">
      <c r="Z14" s="652" t="e">
        <f>Z13-#REF!</f>
        <v>#REF!</v>
      </c>
      <c r="AA14" s="605"/>
      <c r="AB14" s="606"/>
      <c r="AC14" s="605"/>
      <c r="AD14" s="68"/>
      <c r="AE14" s="68"/>
      <c r="AF14" s="70"/>
      <c r="AG14" s="68"/>
      <c r="AH14" s="68"/>
    </row>
    <row r="15" spans="1:37" ht="18">
      <c r="R15" s="33"/>
      <c r="S15" s="33"/>
      <c r="T15" s="33"/>
      <c r="U15" s="33"/>
      <c r="V15" s="33"/>
      <c r="W15" s="33"/>
      <c r="X15" s="33"/>
      <c r="Y15" s="33"/>
      <c r="Z15" s="653"/>
      <c r="AA15" s="605"/>
      <c r="AB15" s="606"/>
      <c r="AC15" s="605"/>
      <c r="AD15" s="68"/>
      <c r="AE15" s="68"/>
      <c r="AF15" s="70">
        <f>(AB12*100)/AF12</f>
        <v>76.763485477178421</v>
      </c>
      <c r="AG15" s="68"/>
      <c r="AH15" s="68"/>
    </row>
    <row r="16" spans="1:37" ht="18">
      <c r="AA16" s="605">
        <v>340</v>
      </c>
      <c r="AB16" s="606">
        <f>Y13</f>
        <v>3.4702268354799997</v>
      </c>
      <c r="AC16" s="605"/>
      <c r="AD16" s="68"/>
      <c r="AE16" s="68"/>
      <c r="AF16" s="70">
        <f>AG13+AF15</f>
        <v>106.96348547717842</v>
      </c>
      <c r="AG16" s="68"/>
      <c r="AH16" s="68"/>
    </row>
    <row r="17" spans="26:34" ht="18.75">
      <c r="Z17" s="654"/>
      <c r="AA17" s="605"/>
      <c r="AB17" s="605"/>
      <c r="AC17" s="605"/>
      <c r="AD17" s="68"/>
      <c r="AE17" s="68"/>
      <c r="AF17" s="68"/>
      <c r="AG17" s="68"/>
      <c r="AH17" s="68"/>
    </row>
    <row r="18" spans="26:34" ht="18">
      <c r="AA18" s="51"/>
      <c r="AB18" s="655">
        <f>AB16+AB13+AB12</f>
        <v>8.2902268354799986</v>
      </c>
      <c r="AC18" s="605"/>
      <c r="AD18" s="68"/>
      <c r="AE18" s="68"/>
      <c r="AF18" s="68"/>
      <c r="AG18" s="68"/>
      <c r="AH18" s="68"/>
    </row>
    <row r="19" spans="26:34">
      <c r="AA19"/>
      <c r="AB19" s="656">
        <f>Z13-AB18</f>
        <v>0</v>
      </c>
      <c r="AC19"/>
      <c r="AD19"/>
      <c r="AE19"/>
      <c r="AF19"/>
      <c r="AG19"/>
      <c r="AH19"/>
    </row>
    <row r="25" spans="26:34">
      <c r="AA25" s="325"/>
      <c r="AB25" s="325" t="e">
        <f>AB12*#REF!</f>
        <v>#REF!</v>
      </c>
    </row>
    <row r="26" spans="26:34">
      <c r="AA26" s="325"/>
      <c r="AB26" s="325" t="e">
        <f>AB13*#REF!</f>
        <v>#REF!</v>
      </c>
    </row>
    <row r="27" spans="26:34">
      <c r="AA27" s="325"/>
      <c r="AB27" s="325" t="e">
        <f>AB16*#REF!</f>
        <v>#REF!</v>
      </c>
    </row>
    <row r="28" spans="26:34">
      <c r="AA28" s="325"/>
      <c r="AB28" s="325" t="e">
        <f>AB25+AB26+AB27</f>
        <v>#REF!</v>
      </c>
      <c r="AC28" s="32">
        <v>391050</v>
      </c>
      <c r="AD28" s="325" t="e">
        <f>AC28-AB28</f>
        <v>#REF!</v>
      </c>
    </row>
    <row r="29" spans="26:34">
      <c r="AA29" s="325"/>
      <c r="AB29" s="325"/>
    </row>
    <row r="30" spans="26:34">
      <c r="AA30" s="325"/>
      <c r="AB30" s="325"/>
    </row>
    <row r="31" spans="26:34">
      <c r="AA31" s="325"/>
      <c r="AB31" s="325"/>
    </row>
  </sheetData>
  <mergeCells count="31">
    <mergeCell ref="C6:G6"/>
    <mergeCell ref="R6:W6"/>
    <mergeCell ref="U1:Z1"/>
    <mergeCell ref="H2:Z2"/>
    <mergeCell ref="H3:Z3"/>
    <mergeCell ref="H4:Z5"/>
    <mergeCell ref="Z9:Z10"/>
    <mergeCell ref="A2:G2"/>
    <mergeCell ref="A3:B5"/>
    <mergeCell ref="C3:G3"/>
    <mergeCell ref="C4:G5"/>
    <mergeCell ref="A6:B6"/>
    <mergeCell ref="O9:O10"/>
    <mergeCell ref="P9:R9"/>
    <mergeCell ref="S9:S10"/>
    <mergeCell ref="T9:T10"/>
    <mergeCell ref="U9:U10"/>
    <mergeCell ref="V9:Y9"/>
    <mergeCell ref="G9:H9"/>
    <mergeCell ref="I9:I10"/>
    <mergeCell ref="J9:K9"/>
    <mergeCell ref="L9:L10"/>
    <mergeCell ref="M9:M10"/>
    <mergeCell ref="N9:N10"/>
    <mergeCell ref="U7:Z7"/>
    <mergeCell ref="C8:G8"/>
    <mergeCell ref="A9:A10"/>
    <mergeCell ref="B9:B10"/>
    <mergeCell ref="C9:C10"/>
    <mergeCell ref="D9:D10"/>
    <mergeCell ref="E9:F9"/>
  </mergeCells>
  <printOptions horizontalCentered="1"/>
  <pageMargins left="0.27559055118110237" right="0.35433070866141736" top="0.74803149606299213" bottom="0.74803149606299213" header="0.31496062992125984" footer="0.31496062992125984"/>
  <pageSetup paperSize="8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L17"/>
  <sheetViews>
    <sheetView view="pageBreakPreview" topLeftCell="B1" zoomScale="93" zoomScaleNormal="66" zoomScaleSheetLayoutView="93" workbookViewId="0">
      <selection activeCell="H2" sqref="H2:Y2"/>
    </sheetView>
  </sheetViews>
  <sheetFormatPr defaultRowHeight="15"/>
  <cols>
    <col min="1" max="1" width="5.28515625" customWidth="1"/>
    <col min="2" max="2" width="14.5703125" customWidth="1"/>
    <col min="3" max="3" width="6.5703125" customWidth="1"/>
    <col min="4" max="4" width="6.7109375" customWidth="1"/>
    <col min="5" max="5" width="7.42578125" customWidth="1"/>
    <col min="6" max="6" width="6.7109375" customWidth="1"/>
    <col min="7" max="7" width="6.28515625" customWidth="1"/>
    <col min="8" max="8" width="16.5703125" customWidth="1"/>
    <col min="9" max="9" width="7.42578125" customWidth="1"/>
    <col min="10" max="10" width="6.42578125" customWidth="1"/>
    <col min="11" max="11" width="7.5703125" customWidth="1"/>
    <col min="12" max="12" width="7.140625" customWidth="1"/>
    <col min="13" max="13" width="8.140625" customWidth="1"/>
    <col min="14" max="14" width="8.85546875" customWidth="1"/>
    <col min="15" max="15" width="9.5703125" bestFit="1" customWidth="1"/>
    <col min="16" max="16" width="9.28515625" bestFit="1" customWidth="1"/>
    <col min="17" max="17" width="8.85546875" customWidth="1"/>
    <col min="18" max="18" width="10.28515625" customWidth="1"/>
    <col min="19" max="19" width="9.28515625" bestFit="1" customWidth="1"/>
    <col min="20" max="20" width="11" bestFit="1" customWidth="1"/>
    <col min="22" max="23" width="9.28515625" bestFit="1" customWidth="1"/>
    <col min="24" max="24" width="9.5703125" bestFit="1" customWidth="1"/>
    <col min="25" max="25" width="10.28515625" bestFit="1" customWidth="1"/>
    <col min="26" max="28" width="9.28515625" bestFit="1" customWidth="1"/>
    <col min="31" max="31" width="12" customWidth="1"/>
    <col min="257" max="257" width="5.28515625" customWidth="1"/>
    <col min="258" max="258" width="14.5703125" customWidth="1"/>
    <col min="259" max="259" width="6.5703125" customWidth="1"/>
    <col min="260" max="260" width="6.7109375" customWidth="1"/>
    <col min="261" max="261" width="7.42578125" customWidth="1"/>
    <col min="262" max="262" width="6.7109375" customWidth="1"/>
    <col min="263" max="263" width="6.28515625" customWidth="1"/>
    <col min="264" max="264" width="16.5703125" customWidth="1"/>
    <col min="265" max="265" width="7.42578125" customWidth="1"/>
    <col min="266" max="266" width="6.42578125" customWidth="1"/>
    <col min="267" max="267" width="7.5703125" customWidth="1"/>
    <col min="268" max="268" width="7.140625" customWidth="1"/>
    <col min="269" max="269" width="8.140625" customWidth="1"/>
    <col min="270" max="270" width="8.85546875" customWidth="1"/>
    <col min="271" max="271" width="9.5703125" bestFit="1" customWidth="1"/>
    <col min="272" max="272" width="9.28515625" bestFit="1" customWidth="1"/>
    <col min="273" max="273" width="8.85546875" customWidth="1"/>
    <col min="274" max="274" width="10.28515625" customWidth="1"/>
    <col min="275" max="275" width="9.28515625" bestFit="1" customWidth="1"/>
    <col min="276" max="276" width="11" bestFit="1" customWidth="1"/>
    <col min="278" max="279" width="9.28515625" bestFit="1" customWidth="1"/>
    <col min="280" max="280" width="9.5703125" bestFit="1" customWidth="1"/>
    <col min="281" max="281" width="10.28515625" bestFit="1" customWidth="1"/>
    <col min="282" max="284" width="9.28515625" bestFit="1" customWidth="1"/>
    <col min="287" max="287" width="12" customWidth="1"/>
    <col min="513" max="513" width="5.28515625" customWidth="1"/>
    <col min="514" max="514" width="14.5703125" customWidth="1"/>
    <col min="515" max="515" width="6.5703125" customWidth="1"/>
    <col min="516" max="516" width="6.7109375" customWidth="1"/>
    <col min="517" max="517" width="7.42578125" customWidth="1"/>
    <col min="518" max="518" width="6.7109375" customWidth="1"/>
    <col min="519" max="519" width="6.28515625" customWidth="1"/>
    <col min="520" max="520" width="16.5703125" customWidth="1"/>
    <col min="521" max="521" width="7.42578125" customWidth="1"/>
    <col min="522" max="522" width="6.42578125" customWidth="1"/>
    <col min="523" max="523" width="7.5703125" customWidth="1"/>
    <col min="524" max="524" width="7.140625" customWidth="1"/>
    <col min="525" max="525" width="8.140625" customWidth="1"/>
    <col min="526" max="526" width="8.85546875" customWidth="1"/>
    <col min="527" max="527" width="9.5703125" bestFit="1" customWidth="1"/>
    <col min="528" max="528" width="9.28515625" bestFit="1" customWidth="1"/>
    <col min="529" max="529" width="8.85546875" customWidth="1"/>
    <col min="530" max="530" width="10.28515625" customWidth="1"/>
    <col min="531" max="531" width="9.28515625" bestFit="1" customWidth="1"/>
    <col min="532" max="532" width="11" bestFit="1" customWidth="1"/>
    <col min="534" max="535" width="9.28515625" bestFit="1" customWidth="1"/>
    <col min="536" max="536" width="9.5703125" bestFit="1" customWidth="1"/>
    <col min="537" max="537" width="10.28515625" bestFit="1" customWidth="1"/>
    <col min="538" max="540" width="9.28515625" bestFit="1" customWidth="1"/>
    <col min="543" max="543" width="12" customWidth="1"/>
    <col min="769" max="769" width="5.28515625" customWidth="1"/>
    <col min="770" max="770" width="14.5703125" customWidth="1"/>
    <col min="771" max="771" width="6.5703125" customWidth="1"/>
    <col min="772" max="772" width="6.7109375" customWidth="1"/>
    <col min="773" max="773" width="7.42578125" customWidth="1"/>
    <col min="774" max="774" width="6.7109375" customWidth="1"/>
    <col min="775" max="775" width="6.28515625" customWidth="1"/>
    <col min="776" max="776" width="16.5703125" customWidth="1"/>
    <col min="777" max="777" width="7.42578125" customWidth="1"/>
    <col min="778" max="778" width="6.42578125" customWidth="1"/>
    <col min="779" max="779" width="7.5703125" customWidth="1"/>
    <col min="780" max="780" width="7.140625" customWidth="1"/>
    <col min="781" max="781" width="8.140625" customWidth="1"/>
    <col min="782" max="782" width="8.85546875" customWidth="1"/>
    <col min="783" max="783" width="9.5703125" bestFit="1" customWidth="1"/>
    <col min="784" max="784" width="9.28515625" bestFit="1" customWidth="1"/>
    <col min="785" max="785" width="8.85546875" customWidth="1"/>
    <col min="786" max="786" width="10.28515625" customWidth="1"/>
    <col min="787" max="787" width="9.28515625" bestFit="1" customWidth="1"/>
    <col min="788" max="788" width="11" bestFit="1" customWidth="1"/>
    <col min="790" max="791" width="9.28515625" bestFit="1" customWidth="1"/>
    <col min="792" max="792" width="9.5703125" bestFit="1" customWidth="1"/>
    <col min="793" max="793" width="10.28515625" bestFit="1" customWidth="1"/>
    <col min="794" max="796" width="9.28515625" bestFit="1" customWidth="1"/>
    <col min="799" max="799" width="12" customWidth="1"/>
    <col min="1025" max="1025" width="5.28515625" customWidth="1"/>
    <col min="1026" max="1026" width="14.5703125" customWidth="1"/>
    <col min="1027" max="1027" width="6.5703125" customWidth="1"/>
    <col min="1028" max="1028" width="6.7109375" customWidth="1"/>
    <col min="1029" max="1029" width="7.42578125" customWidth="1"/>
    <col min="1030" max="1030" width="6.7109375" customWidth="1"/>
    <col min="1031" max="1031" width="6.28515625" customWidth="1"/>
    <col min="1032" max="1032" width="16.5703125" customWidth="1"/>
    <col min="1033" max="1033" width="7.42578125" customWidth="1"/>
    <col min="1034" max="1034" width="6.42578125" customWidth="1"/>
    <col min="1035" max="1035" width="7.5703125" customWidth="1"/>
    <col min="1036" max="1036" width="7.140625" customWidth="1"/>
    <col min="1037" max="1037" width="8.140625" customWidth="1"/>
    <col min="1038" max="1038" width="8.85546875" customWidth="1"/>
    <col min="1039" max="1039" width="9.5703125" bestFit="1" customWidth="1"/>
    <col min="1040" max="1040" width="9.28515625" bestFit="1" customWidth="1"/>
    <col min="1041" max="1041" width="8.85546875" customWidth="1"/>
    <col min="1042" max="1042" width="10.28515625" customWidth="1"/>
    <col min="1043" max="1043" width="9.28515625" bestFit="1" customWidth="1"/>
    <col min="1044" max="1044" width="11" bestFit="1" customWidth="1"/>
    <col min="1046" max="1047" width="9.28515625" bestFit="1" customWidth="1"/>
    <col min="1048" max="1048" width="9.5703125" bestFit="1" customWidth="1"/>
    <col min="1049" max="1049" width="10.28515625" bestFit="1" customWidth="1"/>
    <col min="1050" max="1052" width="9.28515625" bestFit="1" customWidth="1"/>
    <col min="1055" max="1055" width="12" customWidth="1"/>
    <col min="1281" max="1281" width="5.28515625" customWidth="1"/>
    <col min="1282" max="1282" width="14.5703125" customWidth="1"/>
    <col min="1283" max="1283" width="6.5703125" customWidth="1"/>
    <col min="1284" max="1284" width="6.7109375" customWidth="1"/>
    <col min="1285" max="1285" width="7.42578125" customWidth="1"/>
    <col min="1286" max="1286" width="6.7109375" customWidth="1"/>
    <col min="1287" max="1287" width="6.28515625" customWidth="1"/>
    <col min="1288" max="1288" width="16.5703125" customWidth="1"/>
    <col min="1289" max="1289" width="7.42578125" customWidth="1"/>
    <col min="1290" max="1290" width="6.42578125" customWidth="1"/>
    <col min="1291" max="1291" width="7.5703125" customWidth="1"/>
    <col min="1292" max="1292" width="7.140625" customWidth="1"/>
    <col min="1293" max="1293" width="8.140625" customWidth="1"/>
    <col min="1294" max="1294" width="8.85546875" customWidth="1"/>
    <col min="1295" max="1295" width="9.5703125" bestFit="1" customWidth="1"/>
    <col min="1296" max="1296" width="9.28515625" bestFit="1" customWidth="1"/>
    <col min="1297" max="1297" width="8.85546875" customWidth="1"/>
    <col min="1298" max="1298" width="10.28515625" customWidth="1"/>
    <col min="1299" max="1299" width="9.28515625" bestFit="1" customWidth="1"/>
    <col min="1300" max="1300" width="11" bestFit="1" customWidth="1"/>
    <col min="1302" max="1303" width="9.28515625" bestFit="1" customWidth="1"/>
    <col min="1304" max="1304" width="9.5703125" bestFit="1" customWidth="1"/>
    <col min="1305" max="1305" width="10.28515625" bestFit="1" customWidth="1"/>
    <col min="1306" max="1308" width="9.28515625" bestFit="1" customWidth="1"/>
    <col min="1311" max="1311" width="12" customWidth="1"/>
    <col min="1537" max="1537" width="5.28515625" customWidth="1"/>
    <col min="1538" max="1538" width="14.5703125" customWidth="1"/>
    <col min="1539" max="1539" width="6.5703125" customWidth="1"/>
    <col min="1540" max="1540" width="6.7109375" customWidth="1"/>
    <col min="1541" max="1541" width="7.42578125" customWidth="1"/>
    <col min="1542" max="1542" width="6.7109375" customWidth="1"/>
    <col min="1543" max="1543" width="6.28515625" customWidth="1"/>
    <col min="1544" max="1544" width="16.5703125" customWidth="1"/>
    <col min="1545" max="1545" width="7.42578125" customWidth="1"/>
    <col min="1546" max="1546" width="6.42578125" customWidth="1"/>
    <col min="1547" max="1547" width="7.5703125" customWidth="1"/>
    <col min="1548" max="1548" width="7.140625" customWidth="1"/>
    <col min="1549" max="1549" width="8.140625" customWidth="1"/>
    <col min="1550" max="1550" width="8.85546875" customWidth="1"/>
    <col min="1551" max="1551" width="9.5703125" bestFit="1" customWidth="1"/>
    <col min="1552" max="1552" width="9.28515625" bestFit="1" customWidth="1"/>
    <col min="1553" max="1553" width="8.85546875" customWidth="1"/>
    <col min="1554" max="1554" width="10.28515625" customWidth="1"/>
    <col min="1555" max="1555" width="9.28515625" bestFit="1" customWidth="1"/>
    <col min="1556" max="1556" width="11" bestFit="1" customWidth="1"/>
    <col min="1558" max="1559" width="9.28515625" bestFit="1" customWidth="1"/>
    <col min="1560" max="1560" width="9.5703125" bestFit="1" customWidth="1"/>
    <col min="1561" max="1561" width="10.28515625" bestFit="1" customWidth="1"/>
    <col min="1562" max="1564" width="9.28515625" bestFit="1" customWidth="1"/>
    <col min="1567" max="1567" width="12" customWidth="1"/>
    <col min="1793" max="1793" width="5.28515625" customWidth="1"/>
    <col min="1794" max="1794" width="14.5703125" customWidth="1"/>
    <col min="1795" max="1795" width="6.5703125" customWidth="1"/>
    <col min="1796" max="1796" width="6.7109375" customWidth="1"/>
    <col min="1797" max="1797" width="7.42578125" customWidth="1"/>
    <col min="1798" max="1798" width="6.7109375" customWidth="1"/>
    <col min="1799" max="1799" width="6.28515625" customWidth="1"/>
    <col min="1800" max="1800" width="16.5703125" customWidth="1"/>
    <col min="1801" max="1801" width="7.42578125" customWidth="1"/>
    <col min="1802" max="1802" width="6.42578125" customWidth="1"/>
    <col min="1803" max="1803" width="7.5703125" customWidth="1"/>
    <col min="1804" max="1804" width="7.140625" customWidth="1"/>
    <col min="1805" max="1805" width="8.140625" customWidth="1"/>
    <col min="1806" max="1806" width="8.85546875" customWidth="1"/>
    <col min="1807" max="1807" width="9.5703125" bestFit="1" customWidth="1"/>
    <col min="1808" max="1808" width="9.28515625" bestFit="1" customWidth="1"/>
    <col min="1809" max="1809" width="8.85546875" customWidth="1"/>
    <col min="1810" max="1810" width="10.28515625" customWidth="1"/>
    <col min="1811" max="1811" width="9.28515625" bestFit="1" customWidth="1"/>
    <col min="1812" max="1812" width="11" bestFit="1" customWidth="1"/>
    <col min="1814" max="1815" width="9.28515625" bestFit="1" customWidth="1"/>
    <col min="1816" max="1816" width="9.5703125" bestFit="1" customWidth="1"/>
    <col min="1817" max="1817" width="10.28515625" bestFit="1" customWidth="1"/>
    <col min="1818" max="1820" width="9.28515625" bestFit="1" customWidth="1"/>
    <col min="1823" max="1823" width="12" customWidth="1"/>
    <col min="2049" max="2049" width="5.28515625" customWidth="1"/>
    <col min="2050" max="2050" width="14.5703125" customWidth="1"/>
    <col min="2051" max="2051" width="6.5703125" customWidth="1"/>
    <col min="2052" max="2052" width="6.7109375" customWidth="1"/>
    <col min="2053" max="2053" width="7.42578125" customWidth="1"/>
    <col min="2054" max="2054" width="6.7109375" customWidth="1"/>
    <col min="2055" max="2055" width="6.28515625" customWidth="1"/>
    <col min="2056" max="2056" width="16.5703125" customWidth="1"/>
    <col min="2057" max="2057" width="7.42578125" customWidth="1"/>
    <col min="2058" max="2058" width="6.42578125" customWidth="1"/>
    <col min="2059" max="2059" width="7.5703125" customWidth="1"/>
    <col min="2060" max="2060" width="7.140625" customWidth="1"/>
    <col min="2061" max="2061" width="8.140625" customWidth="1"/>
    <col min="2062" max="2062" width="8.85546875" customWidth="1"/>
    <col min="2063" max="2063" width="9.5703125" bestFit="1" customWidth="1"/>
    <col min="2064" max="2064" width="9.28515625" bestFit="1" customWidth="1"/>
    <col min="2065" max="2065" width="8.85546875" customWidth="1"/>
    <col min="2066" max="2066" width="10.28515625" customWidth="1"/>
    <col min="2067" max="2067" width="9.28515625" bestFit="1" customWidth="1"/>
    <col min="2068" max="2068" width="11" bestFit="1" customWidth="1"/>
    <col min="2070" max="2071" width="9.28515625" bestFit="1" customWidth="1"/>
    <col min="2072" max="2072" width="9.5703125" bestFit="1" customWidth="1"/>
    <col min="2073" max="2073" width="10.28515625" bestFit="1" customWidth="1"/>
    <col min="2074" max="2076" width="9.28515625" bestFit="1" customWidth="1"/>
    <col min="2079" max="2079" width="12" customWidth="1"/>
    <col min="2305" max="2305" width="5.28515625" customWidth="1"/>
    <col min="2306" max="2306" width="14.5703125" customWidth="1"/>
    <col min="2307" max="2307" width="6.5703125" customWidth="1"/>
    <col min="2308" max="2308" width="6.7109375" customWidth="1"/>
    <col min="2309" max="2309" width="7.42578125" customWidth="1"/>
    <col min="2310" max="2310" width="6.7109375" customWidth="1"/>
    <col min="2311" max="2311" width="6.28515625" customWidth="1"/>
    <col min="2312" max="2312" width="16.5703125" customWidth="1"/>
    <col min="2313" max="2313" width="7.42578125" customWidth="1"/>
    <col min="2314" max="2314" width="6.42578125" customWidth="1"/>
    <col min="2315" max="2315" width="7.5703125" customWidth="1"/>
    <col min="2316" max="2316" width="7.140625" customWidth="1"/>
    <col min="2317" max="2317" width="8.140625" customWidth="1"/>
    <col min="2318" max="2318" width="8.85546875" customWidth="1"/>
    <col min="2319" max="2319" width="9.5703125" bestFit="1" customWidth="1"/>
    <col min="2320" max="2320" width="9.28515625" bestFit="1" customWidth="1"/>
    <col min="2321" max="2321" width="8.85546875" customWidth="1"/>
    <col min="2322" max="2322" width="10.28515625" customWidth="1"/>
    <col min="2323" max="2323" width="9.28515625" bestFit="1" customWidth="1"/>
    <col min="2324" max="2324" width="11" bestFit="1" customWidth="1"/>
    <col min="2326" max="2327" width="9.28515625" bestFit="1" customWidth="1"/>
    <col min="2328" max="2328" width="9.5703125" bestFit="1" customWidth="1"/>
    <col min="2329" max="2329" width="10.28515625" bestFit="1" customWidth="1"/>
    <col min="2330" max="2332" width="9.28515625" bestFit="1" customWidth="1"/>
    <col min="2335" max="2335" width="12" customWidth="1"/>
    <col min="2561" max="2561" width="5.28515625" customWidth="1"/>
    <col min="2562" max="2562" width="14.5703125" customWidth="1"/>
    <col min="2563" max="2563" width="6.5703125" customWidth="1"/>
    <col min="2564" max="2564" width="6.7109375" customWidth="1"/>
    <col min="2565" max="2565" width="7.42578125" customWidth="1"/>
    <col min="2566" max="2566" width="6.7109375" customWidth="1"/>
    <col min="2567" max="2567" width="6.28515625" customWidth="1"/>
    <col min="2568" max="2568" width="16.5703125" customWidth="1"/>
    <col min="2569" max="2569" width="7.42578125" customWidth="1"/>
    <col min="2570" max="2570" width="6.42578125" customWidth="1"/>
    <col min="2571" max="2571" width="7.5703125" customWidth="1"/>
    <col min="2572" max="2572" width="7.140625" customWidth="1"/>
    <col min="2573" max="2573" width="8.140625" customWidth="1"/>
    <col min="2574" max="2574" width="8.85546875" customWidth="1"/>
    <col min="2575" max="2575" width="9.5703125" bestFit="1" customWidth="1"/>
    <col min="2576" max="2576" width="9.28515625" bestFit="1" customWidth="1"/>
    <col min="2577" max="2577" width="8.85546875" customWidth="1"/>
    <col min="2578" max="2578" width="10.28515625" customWidth="1"/>
    <col min="2579" max="2579" width="9.28515625" bestFit="1" customWidth="1"/>
    <col min="2580" max="2580" width="11" bestFit="1" customWidth="1"/>
    <col min="2582" max="2583" width="9.28515625" bestFit="1" customWidth="1"/>
    <col min="2584" max="2584" width="9.5703125" bestFit="1" customWidth="1"/>
    <col min="2585" max="2585" width="10.28515625" bestFit="1" customWidth="1"/>
    <col min="2586" max="2588" width="9.28515625" bestFit="1" customWidth="1"/>
    <col min="2591" max="2591" width="12" customWidth="1"/>
    <col min="2817" max="2817" width="5.28515625" customWidth="1"/>
    <col min="2818" max="2818" width="14.5703125" customWidth="1"/>
    <col min="2819" max="2819" width="6.5703125" customWidth="1"/>
    <col min="2820" max="2820" width="6.7109375" customWidth="1"/>
    <col min="2821" max="2821" width="7.42578125" customWidth="1"/>
    <col min="2822" max="2822" width="6.7109375" customWidth="1"/>
    <col min="2823" max="2823" width="6.28515625" customWidth="1"/>
    <col min="2824" max="2824" width="16.5703125" customWidth="1"/>
    <col min="2825" max="2825" width="7.42578125" customWidth="1"/>
    <col min="2826" max="2826" width="6.42578125" customWidth="1"/>
    <col min="2827" max="2827" width="7.5703125" customWidth="1"/>
    <col min="2828" max="2828" width="7.140625" customWidth="1"/>
    <col min="2829" max="2829" width="8.140625" customWidth="1"/>
    <col min="2830" max="2830" width="8.85546875" customWidth="1"/>
    <col min="2831" max="2831" width="9.5703125" bestFit="1" customWidth="1"/>
    <col min="2832" max="2832" width="9.28515625" bestFit="1" customWidth="1"/>
    <col min="2833" max="2833" width="8.85546875" customWidth="1"/>
    <col min="2834" max="2834" width="10.28515625" customWidth="1"/>
    <col min="2835" max="2835" width="9.28515625" bestFit="1" customWidth="1"/>
    <col min="2836" max="2836" width="11" bestFit="1" customWidth="1"/>
    <col min="2838" max="2839" width="9.28515625" bestFit="1" customWidth="1"/>
    <col min="2840" max="2840" width="9.5703125" bestFit="1" customWidth="1"/>
    <col min="2841" max="2841" width="10.28515625" bestFit="1" customWidth="1"/>
    <col min="2842" max="2844" width="9.28515625" bestFit="1" customWidth="1"/>
    <col min="2847" max="2847" width="12" customWidth="1"/>
    <col min="3073" max="3073" width="5.28515625" customWidth="1"/>
    <col min="3074" max="3074" width="14.5703125" customWidth="1"/>
    <col min="3075" max="3075" width="6.5703125" customWidth="1"/>
    <col min="3076" max="3076" width="6.7109375" customWidth="1"/>
    <col min="3077" max="3077" width="7.42578125" customWidth="1"/>
    <col min="3078" max="3078" width="6.7109375" customWidth="1"/>
    <col min="3079" max="3079" width="6.28515625" customWidth="1"/>
    <col min="3080" max="3080" width="16.5703125" customWidth="1"/>
    <col min="3081" max="3081" width="7.42578125" customWidth="1"/>
    <col min="3082" max="3082" width="6.42578125" customWidth="1"/>
    <col min="3083" max="3083" width="7.5703125" customWidth="1"/>
    <col min="3084" max="3084" width="7.140625" customWidth="1"/>
    <col min="3085" max="3085" width="8.140625" customWidth="1"/>
    <col min="3086" max="3086" width="8.85546875" customWidth="1"/>
    <col min="3087" max="3087" width="9.5703125" bestFit="1" customWidth="1"/>
    <col min="3088" max="3088" width="9.28515625" bestFit="1" customWidth="1"/>
    <col min="3089" max="3089" width="8.85546875" customWidth="1"/>
    <col min="3090" max="3090" width="10.28515625" customWidth="1"/>
    <col min="3091" max="3091" width="9.28515625" bestFit="1" customWidth="1"/>
    <col min="3092" max="3092" width="11" bestFit="1" customWidth="1"/>
    <col min="3094" max="3095" width="9.28515625" bestFit="1" customWidth="1"/>
    <col min="3096" max="3096" width="9.5703125" bestFit="1" customWidth="1"/>
    <col min="3097" max="3097" width="10.28515625" bestFit="1" customWidth="1"/>
    <col min="3098" max="3100" width="9.28515625" bestFit="1" customWidth="1"/>
    <col min="3103" max="3103" width="12" customWidth="1"/>
    <col min="3329" max="3329" width="5.28515625" customWidth="1"/>
    <col min="3330" max="3330" width="14.5703125" customWidth="1"/>
    <col min="3331" max="3331" width="6.5703125" customWidth="1"/>
    <col min="3332" max="3332" width="6.7109375" customWidth="1"/>
    <col min="3333" max="3333" width="7.42578125" customWidth="1"/>
    <col min="3334" max="3334" width="6.7109375" customWidth="1"/>
    <col min="3335" max="3335" width="6.28515625" customWidth="1"/>
    <col min="3336" max="3336" width="16.5703125" customWidth="1"/>
    <col min="3337" max="3337" width="7.42578125" customWidth="1"/>
    <col min="3338" max="3338" width="6.42578125" customWidth="1"/>
    <col min="3339" max="3339" width="7.5703125" customWidth="1"/>
    <col min="3340" max="3340" width="7.140625" customWidth="1"/>
    <col min="3341" max="3341" width="8.140625" customWidth="1"/>
    <col min="3342" max="3342" width="8.85546875" customWidth="1"/>
    <col min="3343" max="3343" width="9.5703125" bestFit="1" customWidth="1"/>
    <col min="3344" max="3344" width="9.28515625" bestFit="1" customWidth="1"/>
    <col min="3345" max="3345" width="8.85546875" customWidth="1"/>
    <col min="3346" max="3346" width="10.28515625" customWidth="1"/>
    <col min="3347" max="3347" width="9.28515625" bestFit="1" customWidth="1"/>
    <col min="3348" max="3348" width="11" bestFit="1" customWidth="1"/>
    <col min="3350" max="3351" width="9.28515625" bestFit="1" customWidth="1"/>
    <col min="3352" max="3352" width="9.5703125" bestFit="1" customWidth="1"/>
    <col min="3353" max="3353" width="10.28515625" bestFit="1" customWidth="1"/>
    <col min="3354" max="3356" width="9.28515625" bestFit="1" customWidth="1"/>
    <col min="3359" max="3359" width="12" customWidth="1"/>
    <col min="3585" max="3585" width="5.28515625" customWidth="1"/>
    <col min="3586" max="3586" width="14.5703125" customWidth="1"/>
    <col min="3587" max="3587" width="6.5703125" customWidth="1"/>
    <col min="3588" max="3588" width="6.7109375" customWidth="1"/>
    <col min="3589" max="3589" width="7.42578125" customWidth="1"/>
    <col min="3590" max="3590" width="6.7109375" customWidth="1"/>
    <col min="3591" max="3591" width="6.28515625" customWidth="1"/>
    <col min="3592" max="3592" width="16.5703125" customWidth="1"/>
    <col min="3593" max="3593" width="7.42578125" customWidth="1"/>
    <col min="3594" max="3594" width="6.42578125" customWidth="1"/>
    <col min="3595" max="3595" width="7.5703125" customWidth="1"/>
    <col min="3596" max="3596" width="7.140625" customWidth="1"/>
    <col min="3597" max="3597" width="8.140625" customWidth="1"/>
    <col min="3598" max="3598" width="8.85546875" customWidth="1"/>
    <col min="3599" max="3599" width="9.5703125" bestFit="1" customWidth="1"/>
    <col min="3600" max="3600" width="9.28515625" bestFit="1" customWidth="1"/>
    <col min="3601" max="3601" width="8.85546875" customWidth="1"/>
    <col min="3602" max="3602" width="10.28515625" customWidth="1"/>
    <col min="3603" max="3603" width="9.28515625" bestFit="1" customWidth="1"/>
    <col min="3604" max="3604" width="11" bestFit="1" customWidth="1"/>
    <col min="3606" max="3607" width="9.28515625" bestFit="1" customWidth="1"/>
    <col min="3608" max="3608" width="9.5703125" bestFit="1" customWidth="1"/>
    <col min="3609" max="3609" width="10.28515625" bestFit="1" customWidth="1"/>
    <col min="3610" max="3612" width="9.28515625" bestFit="1" customWidth="1"/>
    <col min="3615" max="3615" width="12" customWidth="1"/>
    <col min="3841" max="3841" width="5.28515625" customWidth="1"/>
    <col min="3842" max="3842" width="14.5703125" customWidth="1"/>
    <col min="3843" max="3843" width="6.5703125" customWidth="1"/>
    <col min="3844" max="3844" width="6.7109375" customWidth="1"/>
    <col min="3845" max="3845" width="7.42578125" customWidth="1"/>
    <col min="3846" max="3846" width="6.7109375" customWidth="1"/>
    <col min="3847" max="3847" width="6.28515625" customWidth="1"/>
    <col min="3848" max="3848" width="16.5703125" customWidth="1"/>
    <col min="3849" max="3849" width="7.42578125" customWidth="1"/>
    <col min="3850" max="3850" width="6.42578125" customWidth="1"/>
    <col min="3851" max="3851" width="7.5703125" customWidth="1"/>
    <col min="3852" max="3852" width="7.140625" customWidth="1"/>
    <col min="3853" max="3853" width="8.140625" customWidth="1"/>
    <col min="3854" max="3854" width="8.85546875" customWidth="1"/>
    <col min="3855" max="3855" width="9.5703125" bestFit="1" customWidth="1"/>
    <col min="3856" max="3856" width="9.28515625" bestFit="1" customWidth="1"/>
    <col min="3857" max="3857" width="8.85546875" customWidth="1"/>
    <col min="3858" max="3858" width="10.28515625" customWidth="1"/>
    <col min="3859" max="3859" width="9.28515625" bestFit="1" customWidth="1"/>
    <col min="3860" max="3860" width="11" bestFit="1" customWidth="1"/>
    <col min="3862" max="3863" width="9.28515625" bestFit="1" customWidth="1"/>
    <col min="3864" max="3864" width="9.5703125" bestFit="1" customWidth="1"/>
    <col min="3865" max="3865" width="10.28515625" bestFit="1" customWidth="1"/>
    <col min="3866" max="3868" width="9.28515625" bestFit="1" customWidth="1"/>
    <col min="3871" max="3871" width="12" customWidth="1"/>
    <col min="4097" max="4097" width="5.28515625" customWidth="1"/>
    <col min="4098" max="4098" width="14.5703125" customWidth="1"/>
    <col min="4099" max="4099" width="6.5703125" customWidth="1"/>
    <col min="4100" max="4100" width="6.7109375" customWidth="1"/>
    <col min="4101" max="4101" width="7.42578125" customWidth="1"/>
    <col min="4102" max="4102" width="6.7109375" customWidth="1"/>
    <col min="4103" max="4103" width="6.28515625" customWidth="1"/>
    <col min="4104" max="4104" width="16.5703125" customWidth="1"/>
    <col min="4105" max="4105" width="7.42578125" customWidth="1"/>
    <col min="4106" max="4106" width="6.42578125" customWidth="1"/>
    <col min="4107" max="4107" width="7.5703125" customWidth="1"/>
    <col min="4108" max="4108" width="7.140625" customWidth="1"/>
    <col min="4109" max="4109" width="8.140625" customWidth="1"/>
    <col min="4110" max="4110" width="8.85546875" customWidth="1"/>
    <col min="4111" max="4111" width="9.5703125" bestFit="1" customWidth="1"/>
    <col min="4112" max="4112" width="9.28515625" bestFit="1" customWidth="1"/>
    <col min="4113" max="4113" width="8.85546875" customWidth="1"/>
    <col min="4114" max="4114" width="10.28515625" customWidth="1"/>
    <col min="4115" max="4115" width="9.28515625" bestFit="1" customWidth="1"/>
    <col min="4116" max="4116" width="11" bestFit="1" customWidth="1"/>
    <col min="4118" max="4119" width="9.28515625" bestFit="1" customWidth="1"/>
    <col min="4120" max="4120" width="9.5703125" bestFit="1" customWidth="1"/>
    <col min="4121" max="4121" width="10.28515625" bestFit="1" customWidth="1"/>
    <col min="4122" max="4124" width="9.28515625" bestFit="1" customWidth="1"/>
    <col min="4127" max="4127" width="12" customWidth="1"/>
    <col min="4353" max="4353" width="5.28515625" customWidth="1"/>
    <col min="4354" max="4354" width="14.5703125" customWidth="1"/>
    <col min="4355" max="4355" width="6.5703125" customWidth="1"/>
    <col min="4356" max="4356" width="6.7109375" customWidth="1"/>
    <col min="4357" max="4357" width="7.42578125" customWidth="1"/>
    <col min="4358" max="4358" width="6.7109375" customWidth="1"/>
    <col min="4359" max="4359" width="6.28515625" customWidth="1"/>
    <col min="4360" max="4360" width="16.5703125" customWidth="1"/>
    <col min="4361" max="4361" width="7.42578125" customWidth="1"/>
    <col min="4362" max="4362" width="6.42578125" customWidth="1"/>
    <col min="4363" max="4363" width="7.5703125" customWidth="1"/>
    <col min="4364" max="4364" width="7.140625" customWidth="1"/>
    <col min="4365" max="4365" width="8.140625" customWidth="1"/>
    <col min="4366" max="4366" width="8.85546875" customWidth="1"/>
    <col min="4367" max="4367" width="9.5703125" bestFit="1" customWidth="1"/>
    <col min="4368" max="4368" width="9.28515625" bestFit="1" customWidth="1"/>
    <col min="4369" max="4369" width="8.85546875" customWidth="1"/>
    <col min="4370" max="4370" width="10.28515625" customWidth="1"/>
    <col min="4371" max="4371" width="9.28515625" bestFit="1" customWidth="1"/>
    <col min="4372" max="4372" width="11" bestFit="1" customWidth="1"/>
    <col min="4374" max="4375" width="9.28515625" bestFit="1" customWidth="1"/>
    <col min="4376" max="4376" width="9.5703125" bestFit="1" customWidth="1"/>
    <col min="4377" max="4377" width="10.28515625" bestFit="1" customWidth="1"/>
    <col min="4378" max="4380" width="9.28515625" bestFit="1" customWidth="1"/>
    <col min="4383" max="4383" width="12" customWidth="1"/>
    <col min="4609" max="4609" width="5.28515625" customWidth="1"/>
    <col min="4610" max="4610" width="14.5703125" customWidth="1"/>
    <col min="4611" max="4611" width="6.5703125" customWidth="1"/>
    <col min="4612" max="4612" width="6.7109375" customWidth="1"/>
    <col min="4613" max="4613" width="7.42578125" customWidth="1"/>
    <col min="4614" max="4614" width="6.7109375" customWidth="1"/>
    <col min="4615" max="4615" width="6.28515625" customWidth="1"/>
    <col min="4616" max="4616" width="16.5703125" customWidth="1"/>
    <col min="4617" max="4617" width="7.42578125" customWidth="1"/>
    <col min="4618" max="4618" width="6.42578125" customWidth="1"/>
    <col min="4619" max="4619" width="7.5703125" customWidth="1"/>
    <col min="4620" max="4620" width="7.140625" customWidth="1"/>
    <col min="4621" max="4621" width="8.140625" customWidth="1"/>
    <col min="4622" max="4622" width="8.85546875" customWidth="1"/>
    <col min="4623" max="4623" width="9.5703125" bestFit="1" customWidth="1"/>
    <col min="4624" max="4624" width="9.28515625" bestFit="1" customWidth="1"/>
    <col min="4625" max="4625" width="8.85546875" customWidth="1"/>
    <col min="4626" max="4626" width="10.28515625" customWidth="1"/>
    <col min="4627" max="4627" width="9.28515625" bestFit="1" customWidth="1"/>
    <col min="4628" max="4628" width="11" bestFit="1" customWidth="1"/>
    <col min="4630" max="4631" width="9.28515625" bestFit="1" customWidth="1"/>
    <col min="4632" max="4632" width="9.5703125" bestFit="1" customWidth="1"/>
    <col min="4633" max="4633" width="10.28515625" bestFit="1" customWidth="1"/>
    <col min="4634" max="4636" width="9.28515625" bestFit="1" customWidth="1"/>
    <col min="4639" max="4639" width="12" customWidth="1"/>
    <col min="4865" max="4865" width="5.28515625" customWidth="1"/>
    <col min="4866" max="4866" width="14.5703125" customWidth="1"/>
    <col min="4867" max="4867" width="6.5703125" customWidth="1"/>
    <col min="4868" max="4868" width="6.7109375" customWidth="1"/>
    <col min="4869" max="4869" width="7.42578125" customWidth="1"/>
    <col min="4870" max="4870" width="6.7109375" customWidth="1"/>
    <col min="4871" max="4871" width="6.28515625" customWidth="1"/>
    <col min="4872" max="4872" width="16.5703125" customWidth="1"/>
    <col min="4873" max="4873" width="7.42578125" customWidth="1"/>
    <col min="4874" max="4874" width="6.42578125" customWidth="1"/>
    <col min="4875" max="4875" width="7.5703125" customWidth="1"/>
    <col min="4876" max="4876" width="7.140625" customWidth="1"/>
    <col min="4877" max="4877" width="8.140625" customWidth="1"/>
    <col min="4878" max="4878" width="8.85546875" customWidth="1"/>
    <col min="4879" max="4879" width="9.5703125" bestFit="1" customWidth="1"/>
    <col min="4880" max="4880" width="9.28515625" bestFit="1" customWidth="1"/>
    <col min="4881" max="4881" width="8.85546875" customWidth="1"/>
    <col min="4882" max="4882" width="10.28515625" customWidth="1"/>
    <col min="4883" max="4883" width="9.28515625" bestFit="1" customWidth="1"/>
    <col min="4884" max="4884" width="11" bestFit="1" customWidth="1"/>
    <col min="4886" max="4887" width="9.28515625" bestFit="1" customWidth="1"/>
    <col min="4888" max="4888" width="9.5703125" bestFit="1" customWidth="1"/>
    <col min="4889" max="4889" width="10.28515625" bestFit="1" customWidth="1"/>
    <col min="4890" max="4892" width="9.28515625" bestFit="1" customWidth="1"/>
    <col min="4895" max="4895" width="12" customWidth="1"/>
    <col min="5121" max="5121" width="5.28515625" customWidth="1"/>
    <col min="5122" max="5122" width="14.5703125" customWidth="1"/>
    <col min="5123" max="5123" width="6.5703125" customWidth="1"/>
    <col min="5124" max="5124" width="6.7109375" customWidth="1"/>
    <col min="5125" max="5125" width="7.42578125" customWidth="1"/>
    <col min="5126" max="5126" width="6.7109375" customWidth="1"/>
    <col min="5127" max="5127" width="6.28515625" customWidth="1"/>
    <col min="5128" max="5128" width="16.5703125" customWidth="1"/>
    <col min="5129" max="5129" width="7.42578125" customWidth="1"/>
    <col min="5130" max="5130" width="6.42578125" customWidth="1"/>
    <col min="5131" max="5131" width="7.5703125" customWidth="1"/>
    <col min="5132" max="5132" width="7.140625" customWidth="1"/>
    <col min="5133" max="5133" width="8.140625" customWidth="1"/>
    <col min="5134" max="5134" width="8.85546875" customWidth="1"/>
    <col min="5135" max="5135" width="9.5703125" bestFit="1" customWidth="1"/>
    <col min="5136" max="5136" width="9.28515625" bestFit="1" customWidth="1"/>
    <col min="5137" max="5137" width="8.85546875" customWidth="1"/>
    <col min="5138" max="5138" width="10.28515625" customWidth="1"/>
    <col min="5139" max="5139" width="9.28515625" bestFit="1" customWidth="1"/>
    <col min="5140" max="5140" width="11" bestFit="1" customWidth="1"/>
    <col min="5142" max="5143" width="9.28515625" bestFit="1" customWidth="1"/>
    <col min="5144" max="5144" width="9.5703125" bestFit="1" customWidth="1"/>
    <col min="5145" max="5145" width="10.28515625" bestFit="1" customWidth="1"/>
    <col min="5146" max="5148" width="9.28515625" bestFit="1" customWidth="1"/>
    <col min="5151" max="5151" width="12" customWidth="1"/>
    <col min="5377" max="5377" width="5.28515625" customWidth="1"/>
    <col min="5378" max="5378" width="14.5703125" customWidth="1"/>
    <col min="5379" max="5379" width="6.5703125" customWidth="1"/>
    <col min="5380" max="5380" width="6.7109375" customWidth="1"/>
    <col min="5381" max="5381" width="7.42578125" customWidth="1"/>
    <col min="5382" max="5382" width="6.7109375" customWidth="1"/>
    <col min="5383" max="5383" width="6.28515625" customWidth="1"/>
    <col min="5384" max="5384" width="16.5703125" customWidth="1"/>
    <col min="5385" max="5385" width="7.42578125" customWidth="1"/>
    <col min="5386" max="5386" width="6.42578125" customWidth="1"/>
    <col min="5387" max="5387" width="7.5703125" customWidth="1"/>
    <col min="5388" max="5388" width="7.140625" customWidth="1"/>
    <col min="5389" max="5389" width="8.140625" customWidth="1"/>
    <col min="5390" max="5390" width="8.85546875" customWidth="1"/>
    <col min="5391" max="5391" width="9.5703125" bestFit="1" customWidth="1"/>
    <col min="5392" max="5392" width="9.28515625" bestFit="1" customWidth="1"/>
    <col min="5393" max="5393" width="8.85546875" customWidth="1"/>
    <col min="5394" max="5394" width="10.28515625" customWidth="1"/>
    <col min="5395" max="5395" width="9.28515625" bestFit="1" customWidth="1"/>
    <col min="5396" max="5396" width="11" bestFit="1" customWidth="1"/>
    <col min="5398" max="5399" width="9.28515625" bestFit="1" customWidth="1"/>
    <col min="5400" max="5400" width="9.5703125" bestFit="1" customWidth="1"/>
    <col min="5401" max="5401" width="10.28515625" bestFit="1" customWidth="1"/>
    <col min="5402" max="5404" width="9.28515625" bestFit="1" customWidth="1"/>
    <col min="5407" max="5407" width="12" customWidth="1"/>
    <col min="5633" max="5633" width="5.28515625" customWidth="1"/>
    <col min="5634" max="5634" width="14.5703125" customWidth="1"/>
    <col min="5635" max="5635" width="6.5703125" customWidth="1"/>
    <col min="5636" max="5636" width="6.7109375" customWidth="1"/>
    <col min="5637" max="5637" width="7.42578125" customWidth="1"/>
    <col min="5638" max="5638" width="6.7109375" customWidth="1"/>
    <col min="5639" max="5639" width="6.28515625" customWidth="1"/>
    <col min="5640" max="5640" width="16.5703125" customWidth="1"/>
    <col min="5641" max="5641" width="7.42578125" customWidth="1"/>
    <col min="5642" max="5642" width="6.42578125" customWidth="1"/>
    <col min="5643" max="5643" width="7.5703125" customWidth="1"/>
    <col min="5644" max="5644" width="7.140625" customWidth="1"/>
    <col min="5645" max="5645" width="8.140625" customWidth="1"/>
    <col min="5646" max="5646" width="8.85546875" customWidth="1"/>
    <col min="5647" max="5647" width="9.5703125" bestFit="1" customWidth="1"/>
    <col min="5648" max="5648" width="9.28515625" bestFit="1" customWidth="1"/>
    <col min="5649" max="5649" width="8.85546875" customWidth="1"/>
    <col min="5650" max="5650" width="10.28515625" customWidth="1"/>
    <col min="5651" max="5651" width="9.28515625" bestFit="1" customWidth="1"/>
    <col min="5652" max="5652" width="11" bestFit="1" customWidth="1"/>
    <col min="5654" max="5655" width="9.28515625" bestFit="1" customWidth="1"/>
    <col min="5656" max="5656" width="9.5703125" bestFit="1" customWidth="1"/>
    <col min="5657" max="5657" width="10.28515625" bestFit="1" customWidth="1"/>
    <col min="5658" max="5660" width="9.28515625" bestFit="1" customWidth="1"/>
    <col min="5663" max="5663" width="12" customWidth="1"/>
    <col min="5889" max="5889" width="5.28515625" customWidth="1"/>
    <col min="5890" max="5890" width="14.5703125" customWidth="1"/>
    <col min="5891" max="5891" width="6.5703125" customWidth="1"/>
    <col min="5892" max="5892" width="6.7109375" customWidth="1"/>
    <col min="5893" max="5893" width="7.42578125" customWidth="1"/>
    <col min="5894" max="5894" width="6.7109375" customWidth="1"/>
    <col min="5895" max="5895" width="6.28515625" customWidth="1"/>
    <col min="5896" max="5896" width="16.5703125" customWidth="1"/>
    <col min="5897" max="5897" width="7.42578125" customWidth="1"/>
    <col min="5898" max="5898" width="6.42578125" customWidth="1"/>
    <col min="5899" max="5899" width="7.5703125" customWidth="1"/>
    <col min="5900" max="5900" width="7.140625" customWidth="1"/>
    <col min="5901" max="5901" width="8.140625" customWidth="1"/>
    <col min="5902" max="5902" width="8.85546875" customWidth="1"/>
    <col min="5903" max="5903" width="9.5703125" bestFit="1" customWidth="1"/>
    <col min="5904" max="5904" width="9.28515625" bestFit="1" customWidth="1"/>
    <col min="5905" max="5905" width="8.85546875" customWidth="1"/>
    <col min="5906" max="5906" width="10.28515625" customWidth="1"/>
    <col min="5907" max="5907" width="9.28515625" bestFit="1" customWidth="1"/>
    <col min="5908" max="5908" width="11" bestFit="1" customWidth="1"/>
    <col min="5910" max="5911" width="9.28515625" bestFit="1" customWidth="1"/>
    <col min="5912" max="5912" width="9.5703125" bestFit="1" customWidth="1"/>
    <col min="5913" max="5913" width="10.28515625" bestFit="1" customWidth="1"/>
    <col min="5914" max="5916" width="9.28515625" bestFit="1" customWidth="1"/>
    <col min="5919" max="5919" width="12" customWidth="1"/>
    <col min="6145" max="6145" width="5.28515625" customWidth="1"/>
    <col min="6146" max="6146" width="14.5703125" customWidth="1"/>
    <col min="6147" max="6147" width="6.5703125" customWidth="1"/>
    <col min="6148" max="6148" width="6.7109375" customWidth="1"/>
    <col min="6149" max="6149" width="7.42578125" customWidth="1"/>
    <col min="6150" max="6150" width="6.7109375" customWidth="1"/>
    <col min="6151" max="6151" width="6.28515625" customWidth="1"/>
    <col min="6152" max="6152" width="16.5703125" customWidth="1"/>
    <col min="6153" max="6153" width="7.42578125" customWidth="1"/>
    <col min="6154" max="6154" width="6.42578125" customWidth="1"/>
    <col min="6155" max="6155" width="7.5703125" customWidth="1"/>
    <col min="6156" max="6156" width="7.140625" customWidth="1"/>
    <col min="6157" max="6157" width="8.140625" customWidth="1"/>
    <col min="6158" max="6158" width="8.85546875" customWidth="1"/>
    <col min="6159" max="6159" width="9.5703125" bestFit="1" customWidth="1"/>
    <col min="6160" max="6160" width="9.28515625" bestFit="1" customWidth="1"/>
    <col min="6161" max="6161" width="8.85546875" customWidth="1"/>
    <col min="6162" max="6162" width="10.28515625" customWidth="1"/>
    <col min="6163" max="6163" width="9.28515625" bestFit="1" customWidth="1"/>
    <col min="6164" max="6164" width="11" bestFit="1" customWidth="1"/>
    <col min="6166" max="6167" width="9.28515625" bestFit="1" customWidth="1"/>
    <col min="6168" max="6168" width="9.5703125" bestFit="1" customWidth="1"/>
    <col min="6169" max="6169" width="10.28515625" bestFit="1" customWidth="1"/>
    <col min="6170" max="6172" width="9.28515625" bestFit="1" customWidth="1"/>
    <col min="6175" max="6175" width="12" customWidth="1"/>
    <col min="6401" max="6401" width="5.28515625" customWidth="1"/>
    <col min="6402" max="6402" width="14.5703125" customWidth="1"/>
    <col min="6403" max="6403" width="6.5703125" customWidth="1"/>
    <col min="6404" max="6404" width="6.7109375" customWidth="1"/>
    <col min="6405" max="6405" width="7.42578125" customWidth="1"/>
    <col min="6406" max="6406" width="6.7109375" customWidth="1"/>
    <col min="6407" max="6407" width="6.28515625" customWidth="1"/>
    <col min="6408" max="6408" width="16.5703125" customWidth="1"/>
    <col min="6409" max="6409" width="7.42578125" customWidth="1"/>
    <col min="6410" max="6410" width="6.42578125" customWidth="1"/>
    <col min="6411" max="6411" width="7.5703125" customWidth="1"/>
    <col min="6412" max="6412" width="7.140625" customWidth="1"/>
    <col min="6413" max="6413" width="8.140625" customWidth="1"/>
    <col min="6414" max="6414" width="8.85546875" customWidth="1"/>
    <col min="6415" max="6415" width="9.5703125" bestFit="1" customWidth="1"/>
    <col min="6416" max="6416" width="9.28515625" bestFit="1" customWidth="1"/>
    <col min="6417" max="6417" width="8.85546875" customWidth="1"/>
    <col min="6418" max="6418" width="10.28515625" customWidth="1"/>
    <col min="6419" max="6419" width="9.28515625" bestFit="1" customWidth="1"/>
    <col min="6420" max="6420" width="11" bestFit="1" customWidth="1"/>
    <col min="6422" max="6423" width="9.28515625" bestFit="1" customWidth="1"/>
    <col min="6424" max="6424" width="9.5703125" bestFit="1" customWidth="1"/>
    <col min="6425" max="6425" width="10.28515625" bestFit="1" customWidth="1"/>
    <col min="6426" max="6428" width="9.28515625" bestFit="1" customWidth="1"/>
    <col min="6431" max="6431" width="12" customWidth="1"/>
    <col min="6657" max="6657" width="5.28515625" customWidth="1"/>
    <col min="6658" max="6658" width="14.5703125" customWidth="1"/>
    <col min="6659" max="6659" width="6.5703125" customWidth="1"/>
    <col min="6660" max="6660" width="6.7109375" customWidth="1"/>
    <col min="6661" max="6661" width="7.42578125" customWidth="1"/>
    <col min="6662" max="6662" width="6.7109375" customWidth="1"/>
    <col min="6663" max="6663" width="6.28515625" customWidth="1"/>
    <col min="6664" max="6664" width="16.5703125" customWidth="1"/>
    <col min="6665" max="6665" width="7.42578125" customWidth="1"/>
    <col min="6666" max="6666" width="6.42578125" customWidth="1"/>
    <col min="6667" max="6667" width="7.5703125" customWidth="1"/>
    <col min="6668" max="6668" width="7.140625" customWidth="1"/>
    <col min="6669" max="6669" width="8.140625" customWidth="1"/>
    <col min="6670" max="6670" width="8.85546875" customWidth="1"/>
    <col min="6671" max="6671" width="9.5703125" bestFit="1" customWidth="1"/>
    <col min="6672" max="6672" width="9.28515625" bestFit="1" customWidth="1"/>
    <col min="6673" max="6673" width="8.85546875" customWidth="1"/>
    <col min="6674" max="6674" width="10.28515625" customWidth="1"/>
    <col min="6675" max="6675" width="9.28515625" bestFit="1" customWidth="1"/>
    <col min="6676" max="6676" width="11" bestFit="1" customWidth="1"/>
    <col min="6678" max="6679" width="9.28515625" bestFit="1" customWidth="1"/>
    <col min="6680" max="6680" width="9.5703125" bestFit="1" customWidth="1"/>
    <col min="6681" max="6681" width="10.28515625" bestFit="1" customWidth="1"/>
    <col min="6682" max="6684" width="9.28515625" bestFit="1" customWidth="1"/>
    <col min="6687" max="6687" width="12" customWidth="1"/>
    <col min="6913" max="6913" width="5.28515625" customWidth="1"/>
    <col min="6914" max="6914" width="14.5703125" customWidth="1"/>
    <col min="6915" max="6915" width="6.5703125" customWidth="1"/>
    <col min="6916" max="6916" width="6.7109375" customWidth="1"/>
    <col min="6917" max="6917" width="7.42578125" customWidth="1"/>
    <col min="6918" max="6918" width="6.7109375" customWidth="1"/>
    <col min="6919" max="6919" width="6.28515625" customWidth="1"/>
    <col min="6920" max="6920" width="16.5703125" customWidth="1"/>
    <col min="6921" max="6921" width="7.42578125" customWidth="1"/>
    <col min="6922" max="6922" width="6.42578125" customWidth="1"/>
    <col min="6923" max="6923" width="7.5703125" customWidth="1"/>
    <col min="6924" max="6924" width="7.140625" customWidth="1"/>
    <col min="6925" max="6925" width="8.140625" customWidth="1"/>
    <col min="6926" max="6926" width="8.85546875" customWidth="1"/>
    <col min="6927" max="6927" width="9.5703125" bestFit="1" customWidth="1"/>
    <col min="6928" max="6928" width="9.28515625" bestFit="1" customWidth="1"/>
    <col min="6929" max="6929" width="8.85546875" customWidth="1"/>
    <col min="6930" max="6930" width="10.28515625" customWidth="1"/>
    <col min="6931" max="6931" width="9.28515625" bestFit="1" customWidth="1"/>
    <col min="6932" max="6932" width="11" bestFit="1" customWidth="1"/>
    <col min="6934" max="6935" width="9.28515625" bestFit="1" customWidth="1"/>
    <col min="6936" max="6936" width="9.5703125" bestFit="1" customWidth="1"/>
    <col min="6937" max="6937" width="10.28515625" bestFit="1" customWidth="1"/>
    <col min="6938" max="6940" width="9.28515625" bestFit="1" customWidth="1"/>
    <col min="6943" max="6943" width="12" customWidth="1"/>
    <col min="7169" max="7169" width="5.28515625" customWidth="1"/>
    <col min="7170" max="7170" width="14.5703125" customWidth="1"/>
    <col min="7171" max="7171" width="6.5703125" customWidth="1"/>
    <col min="7172" max="7172" width="6.7109375" customWidth="1"/>
    <col min="7173" max="7173" width="7.42578125" customWidth="1"/>
    <col min="7174" max="7174" width="6.7109375" customWidth="1"/>
    <col min="7175" max="7175" width="6.28515625" customWidth="1"/>
    <col min="7176" max="7176" width="16.5703125" customWidth="1"/>
    <col min="7177" max="7177" width="7.42578125" customWidth="1"/>
    <col min="7178" max="7178" width="6.42578125" customWidth="1"/>
    <col min="7179" max="7179" width="7.5703125" customWidth="1"/>
    <col min="7180" max="7180" width="7.140625" customWidth="1"/>
    <col min="7181" max="7181" width="8.140625" customWidth="1"/>
    <col min="7182" max="7182" width="8.85546875" customWidth="1"/>
    <col min="7183" max="7183" width="9.5703125" bestFit="1" customWidth="1"/>
    <col min="7184" max="7184" width="9.28515625" bestFit="1" customWidth="1"/>
    <col min="7185" max="7185" width="8.85546875" customWidth="1"/>
    <col min="7186" max="7186" width="10.28515625" customWidth="1"/>
    <col min="7187" max="7187" width="9.28515625" bestFit="1" customWidth="1"/>
    <col min="7188" max="7188" width="11" bestFit="1" customWidth="1"/>
    <col min="7190" max="7191" width="9.28515625" bestFit="1" customWidth="1"/>
    <col min="7192" max="7192" width="9.5703125" bestFit="1" customWidth="1"/>
    <col min="7193" max="7193" width="10.28515625" bestFit="1" customWidth="1"/>
    <col min="7194" max="7196" width="9.28515625" bestFit="1" customWidth="1"/>
    <col min="7199" max="7199" width="12" customWidth="1"/>
    <col min="7425" max="7425" width="5.28515625" customWidth="1"/>
    <col min="7426" max="7426" width="14.5703125" customWidth="1"/>
    <col min="7427" max="7427" width="6.5703125" customWidth="1"/>
    <col min="7428" max="7428" width="6.7109375" customWidth="1"/>
    <col min="7429" max="7429" width="7.42578125" customWidth="1"/>
    <col min="7430" max="7430" width="6.7109375" customWidth="1"/>
    <col min="7431" max="7431" width="6.28515625" customWidth="1"/>
    <col min="7432" max="7432" width="16.5703125" customWidth="1"/>
    <col min="7433" max="7433" width="7.42578125" customWidth="1"/>
    <col min="7434" max="7434" width="6.42578125" customWidth="1"/>
    <col min="7435" max="7435" width="7.5703125" customWidth="1"/>
    <col min="7436" max="7436" width="7.140625" customWidth="1"/>
    <col min="7437" max="7437" width="8.140625" customWidth="1"/>
    <col min="7438" max="7438" width="8.85546875" customWidth="1"/>
    <col min="7439" max="7439" width="9.5703125" bestFit="1" customWidth="1"/>
    <col min="7440" max="7440" width="9.28515625" bestFit="1" customWidth="1"/>
    <col min="7441" max="7441" width="8.85546875" customWidth="1"/>
    <col min="7442" max="7442" width="10.28515625" customWidth="1"/>
    <col min="7443" max="7443" width="9.28515625" bestFit="1" customWidth="1"/>
    <col min="7444" max="7444" width="11" bestFit="1" customWidth="1"/>
    <col min="7446" max="7447" width="9.28515625" bestFit="1" customWidth="1"/>
    <col min="7448" max="7448" width="9.5703125" bestFit="1" customWidth="1"/>
    <col min="7449" max="7449" width="10.28515625" bestFit="1" customWidth="1"/>
    <col min="7450" max="7452" width="9.28515625" bestFit="1" customWidth="1"/>
    <col min="7455" max="7455" width="12" customWidth="1"/>
    <col min="7681" max="7681" width="5.28515625" customWidth="1"/>
    <col min="7682" max="7682" width="14.5703125" customWidth="1"/>
    <col min="7683" max="7683" width="6.5703125" customWidth="1"/>
    <col min="7684" max="7684" width="6.7109375" customWidth="1"/>
    <col min="7685" max="7685" width="7.42578125" customWidth="1"/>
    <col min="7686" max="7686" width="6.7109375" customWidth="1"/>
    <col min="7687" max="7687" width="6.28515625" customWidth="1"/>
    <col min="7688" max="7688" width="16.5703125" customWidth="1"/>
    <col min="7689" max="7689" width="7.42578125" customWidth="1"/>
    <col min="7690" max="7690" width="6.42578125" customWidth="1"/>
    <col min="7691" max="7691" width="7.5703125" customWidth="1"/>
    <col min="7692" max="7692" width="7.140625" customWidth="1"/>
    <col min="7693" max="7693" width="8.140625" customWidth="1"/>
    <col min="7694" max="7694" width="8.85546875" customWidth="1"/>
    <col min="7695" max="7695" width="9.5703125" bestFit="1" customWidth="1"/>
    <col min="7696" max="7696" width="9.28515625" bestFit="1" customWidth="1"/>
    <col min="7697" max="7697" width="8.85546875" customWidth="1"/>
    <col min="7698" max="7698" width="10.28515625" customWidth="1"/>
    <col min="7699" max="7699" width="9.28515625" bestFit="1" customWidth="1"/>
    <col min="7700" max="7700" width="11" bestFit="1" customWidth="1"/>
    <col min="7702" max="7703" width="9.28515625" bestFit="1" customWidth="1"/>
    <col min="7704" max="7704" width="9.5703125" bestFit="1" customWidth="1"/>
    <col min="7705" max="7705" width="10.28515625" bestFit="1" customWidth="1"/>
    <col min="7706" max="7708" width="9.28515625" bestFit="1" customWidth="1"/>
    <col min="7711" max="7711" width="12" customWidth="1"/>
    <col min="7937" max="7937" width="5.28515625" customWidth="1"/>
    <col min="7938" max="7938" width="14.5703125" customWidth="1"/>
    <col min="7939" max="7939" width="6.5703125" customWidth="1"/>
    <col min="7940" max="7940" width="6.7109375" customWidth="1"/>
    <col min="7941" max="7941" width="7.42578125" customWidth="1"/>
    <col min="7942" max="7942" width="6.7109375" customWidth="1"/>
    <col min="7943" max="7943" width="6.28515625" customWidth="1"/>
    <col min="7944" max="7944" width="16.5703125" customWidth="1"/>
    <col min="7945" max="7945" width="7.42578125" customWidth="1"/>
    <col min="7946" max="7946" width="6.42578125" customWidth="1"/>
    <col min="7947" max="7947" width="7.5703125" customWidth="1"/>
    <col min="7948" max="7948" width="7.140625" customWidth="1"/>
    <col min="7949" max="7949" width="8.140625" customWidth="1"/>
    <col min="7950" max="7950" width="8.85546875" customWidth="1"/>
    <col min="7951" max="7951" width="9.5703125" bestFit="1" customWidth="1"/>
    <col min="7952" max="7952" width="9.28515625" bestFit="1" customWidth="1"/>
    <col min="7953" max="7953" width="8.85546875" customWidth="1"/>
    <col min="7954" max="7954" width="10.28515625" customWidth="1"/>
    <col min="7955" max="7955" width="9.28515625" bestFit="1" customWidth="1"/>
    <col min="7956" max="7956" width="11" bestFit="1" customWidth="1"/>
    <col min="7958" max="7959" width="9.28515625" bestFit="1" customWidth="1"/>
    <col min="7960" max="7960" width="9.5703125" bestFit="1" customWidth="1"/>
    <col min="7961" max="7961" width="10.28515625" bestFit="1" customWidth="1"/>
    <col min="7962" max="7964" width="9.28515625" bestFit="1" customWidth="1"/>
    <col min="7967" max="7967" width="12" customWidth="1"/>
    <col min="8193" max="8193" width="5.28515625" customWidth="1"/>
    <col min="8194" max="8194" width="14.5703125" customWidth="1"/>
    <col min="8195" max="8195" width="6.5703125" customWidth="1"/>
    <col min="8196" max="8196" width="6.7109375" customWidth="1"/>
    <col min="8197" max="8197" width="7.42578125" customWidth="1"/>
    <col min="8198" max="8198" width="6.7109375" customWidth="1"/>
    <col min="8199" max="8199" width="6.28515625" customWidth="1"/>
    <col min="8200" max="8200" width="16.5703125" customWidth="1"/>
    <col min="8201" max="8201" width="7.42578125" customWidth="1"/>
    <col min="8202" max="8202" width="6.42578125" customWidth="1"/>
    <col min="8203" max="8203" width="7.5703125" customWidth="1"/>
    <col min="8204" max="8204" width="7.140625" customWidth="1"/>
    <col min="8205" max="8205" width="8.140625" customWidth="1"/>
    <col min="8206" max="8206" width="8.85546875" customWidth="1"/>
    <col min="8207" max="8207" width="9.5703125" bestFit="1" customWidth="1"/>
    <col min="8208" max="8208" width="9.28515625" bestFit="1" customWidth="1"/>
    <col min="8209" max="8209" width="8.85546875" customWidth="1"/>
    <col min="8210" max="8210" width="10.28515625" customWidth="1"/>
    <col min="8211" max="8211" width="9.28515625" bestFit="1" customWidth="1"/>
    <col min="8212" max="8212" width="11" bestFit="1" customWidth="1"/>
    <col min="8214" max="8215" width="9.28515625" bestFit="1" customWidth="1"/>
    <col min="8216" max="8216" width="9.5703125" bestFit="1" customWidth="1"/>
    <col min="8217" max="8217" width="10.28515625" bestFit="1" customWidth="1"/>
    <col min="8218" max="8220" width="9.28515625" bestFit="1" customWidth="1"/>
    <col min="8223" max="8223" width="12" customWidth="1"/>
    <col min="8449" max="8449" width="5.28515625" customWidth="1"/>
    <col min="8450" max="8450" width="14.5703125" customWidth="1"/>
    <col min="8451" max="8451" width="6.5703125" customWidth="1"/>
    <col min="8452" max="8452" width="6.7109375" customWidth="1"/>
    <col min="8453" max="8453" width="7.42578125" customWidth="1"/>
    <col min="8454" max="8454" width="6.7109375" customWidth="1"/>
    <col min="8455" max="8455" width="6.28515625" customWidth="1"/>
    <col min="8456" max="8456" width="16.5703125" customWidth="1"/>
    <col min="8457" max="8457" width="7.42578125" customWidth="1"/>
    <col min="8458" max="8458" width="6.42578125" customWidth="1"/>
    <col min="8459" max="8459" width="7.5703125" customWidth="1"/>
    <col min="8460" max="8460" width="7.140625" customWidth="1"/>
    <col min="8461" max="8461" width="8.140625" customWidth="1"/>
    <col min="8462" max="8462" width="8.85546875" customWidth="1"/>
    <col min="8463" max="8463" width="9.5703125" bestFit="1" customWidth="1"/>
    <col min="8464" max="8464" width="9.28515625" bestFit="1" customWidth="1"/>
    <col min="8465" max="8465" width="8.85546875" customWidth="1"/>
    <col min="8466" max="8466" width="10.28515625" customWidth="1"/>
    <col min="8467" max="8467" width="9.28515625" bestFit="1" customWidth="1"/>
    <col min="8468" max="8468" width="11" bestFit="1" customWidth="1"/>
    <col min="8470" max="8471" width="9.28515625" bestFit="1" customWidth="1"/>
    <col min="8472" max="8472" width="9.5703125" bestFit="1" customWidth="1"/>
    <col min="8473" max="8473" width="10.28515625" bestFit="1" customWidth="1"/>
    <col min="8474" max="8476" width="9.28515625" bestFit="1" customWidth="1"/>
    <col min="8479" max="8479" width="12" customWidth="1"/>
    <col min="8705" max="8705" width="5.28515625" customWidth="1"/>
    <col min="8706" max="8706" width="14.5703125" customWidth="1"/>
    <col min="8707" max="8707" width="6.5703125" customWidth="1"/>
    <col min="8708" max="8708" width="6.7109375" customWidth="1"/>
    <col min="8709" max="8709" width="7.42578125" customWidth="1"/>
    <col min="8710" max="8710" width="6.7109375" customWidth="1"/>
    <col min="8711" max="8711" width="6.28515625" customWidth="1"/>
    <col min="8712" max="8712" width="16.5703125" customWidth="1"/>
    <col min="8713" max="8713" width="7.42578125" customWidth="1"/>
    <col min="8714" max="8714" width="6.42578125" customWidth="1"/>
    <col min="8715" max="8715" width="7.5703125" customWidth="1"/>
    <col min="8716" max="8716" width="7.140625" customWidth="1"/>
    <col min="8717" max="8717" width="8.140625" customWidth="1"/>
    <col min="8718" max="8718" width="8.85546875" customWidth="1"/>
    <col min="8719" max="8719" width="9.5703125" bestFit="1" customWidth="1"/>
    <col min="8720" max="8720" width="9.28515625" bestFit="1" customWidth="1"/>
    <col min="8721" max="8721" width="8.85546875" customWidth="1"/>
    <col min="8722" max="8722" width="10.28515625" customWidth="1"/>
    <col min="8723" max="8723" width="9.28515625" bestFit="1" customWidth="1"/>
    <col min="8724" max="8724" width="11" bestFit="1" customWidth="1"/>
    <col min="8726" max="8727" width="9.28515625" bestFit="1" customWidth="1"/>
    <col min="8728" max="8728" width="9.5703125" bestFit="1" customWidth="1"/>
    <col min="8729" max="8729" width="10.28515625" bestFit="1" customWidth="1"/>
    <col min="8730" max="8732" width="9.28515625" bestFit="1" customWidth="1"/>
    <col min="8735" max="8735" width="12" customWidth="1"/>
    <col min="8961" max="8961" width="5.28515625" customWidth="1"/>
    <col min="8962" max="8962" width="14.5703125" customWidth="1"/>
    <col min="8963" max="8963" width="6.5703125" customWidth="1"/>
    <col min="8964" max="8964" width="6.7109375" customWidth="1"/>
    <col min="8965" max="8965" width="7.42578125" customWidth="1"/>
    <col min="8966" max="8966" width="6.7109375" customWidth="1"/>
    <col min="8967" max="8967" width="6.28515625" customWidth="1"/>
    <col min="8968" max="8968" width="16.5703125" customWidth="1"/>
    <col min="8969" max="8969" width="7.42578125" customWidth="1"/>
    <col min="8970" max="8970" width="6.42578125" customWidth="1"/>
    <col min="8971" max="8971" width="7.5703125" customWidth="1"/>
    <col min="8972" max="8972" width="7.140625" customWidth="1"/>
    <col min="8973" max="8973" width="8.140625" customWidth="1"/>
    <col min="8974" max="8974" width="8.85546875" customWidth="1"/>
    <col min="8975" max="8975" width="9.5703125" bestFit="1" customWidth="1"/>
    <col min="8976" max="8976" width="9.28515625" bestFit="1" customWidth="1"/>
    <col min="8977" max="8977" width="8.85546875" customWidth="1"/>
    <col min="8978" max="8978" width="10.28515625" customWidth="1"/>
    <col min="8979" max="8979" width="9.28515625" bestFit="1" customWidth="1"/>
    <col min="8980" max="8980" width="11" bestFit="1" customWidth="1"/>
    <col min="8982" max="8983" width="9.28515625" bestFit="1" customWidth="1"/>
    <col min="8984" max="8984" width="9.5703125" bestFit="1" customWidth="1"/>
    <col min="8985" max="8985" width="10.28515625" bestFit="1" customWidth="1"/>
    <col min="8986" max="8988" width="9.28515625" bestFit="1" customWidth="1"/>
    <col min="8991" max="8991" width="12" customWidth="1"/>
    <col min="9217" max="9217" width="5.28515625" customWidth="1"/>
    <col min="9218" max="9218" width="14.5703125" customWidth="1"/>
    <col min="9219" max="9219" width="6.5703125" customWidth="1"/>
    <col min="9220" max="9220" width="6.7109375" customWidth="1"/>
    <col min="9221" max="9221" width="7.42578125" customWidth="1"/>
    <col min="9222" max="9222" width="6.7109375" customWidth="1"/>
    <col min="9223" max="9223" width="6.28515625" customWidth="1"/>
    <col min="9224" max="9224" width="16.5703125" customWidth="1"/>
    <col min="9225" max="9225" width="7.42578125" customWidth="1"/>
    <col min="9226" max="9226" width="6.42578125" customWidth="1"/>
    <col min="9227" max="9227" width="7.5703125" customWidth="1"/>
    <col min="9228" max="9228" width="7.140625" customWidth="1"/>
    <col min="9229" max="9229" width="8.140625" customWidth="1"/>
    <col min="9230" max="9230" width="8.85546875" customWidth="1"/>
    <col min="9231" max="9231" width="9.5703125" bestFit="1" customWidth="1"/>
    <col min="9232" max="9232" width="9.28515625" bestFit="1" customWidth="1"/>
    <col min="9233" max="9233" width="8.85546875" customWidth="1"/>
    <col min="9234" max="9234" width="10.28515625" customWidth="1"/>
    <col min="9235" max="9235" width="9.28515625" bestFit="1" customWidth="1"/>
    <col min="9236" max="9236" width="11" bestFit="1" customWidth="1"/>
    <col min="9238" max="9239" width="9.28515625" bestFit="1" customWidth="1"/>
    <col min="9240" max="9240" width="9.5703125" bestFit="1" customWidth="1"/>
    <col min="9241" max="9241" width="10.28515625" bestFit="1" customWidth="1"/>
    <col min="9242" max="9244" width="9.28515625" bestFit="1" customWidth="1"/>
    <col min="9247" max="9247" width="12" customWidth="1"/>
    <col min="9473" max="9473" width="5.28515625" customWidth="1"/>
    <col min="9474" max="9474" width="14.5703125" customWidth="1"/>
    <col min="9475" max="9475" width="6.5703125" customWidth="1"/>
    <col min="9476" max="9476" width="6.7109375" customWidth="1"/>
    <col min="9477" max="9477" width="7.42578125" customWidth="1"/>
    <col min="9478" max="9478" width="6.7109375" customWidth="1"/>
    <col min="9479" max="9479" width="6.28515625" customWidth="1"/>
    <col min="9480" max="9480" width="16.5703125" customWidth="1"/>
    <col min="9481" max="9481" width="7.42578125" customWidth="1"/>
    <col min="9482" max="9482" width="6.42578125" customWidth="1"/>
    <col min="9483" max="9483" width="7.5703125" customWidth="1"/>
    <col min="9484" max="9484" width="7.140625" customWidth="1"/>
    <col min="9485" max="9485" width="8.140625" customWidth="1"/>
    <col min="9486" max="9486" width="8.85546875" customWidth="1"/>
    <col min="9487" max="9487" width="9.5703125" bestFit="1" customWidth="1"/>
    <col min="9488" max="9488" width="9.28515625" bestFit="1" customWidth="1"/>
    <col min="9489" max="9489" width="8.85546875" customWidth="1"/>
    <col min="9490" max="9490" width="10.28515625" customWidth="1"/>
    <col min="9491" max="9491" width="9.28515625" bestFit="1" customWidth="1"/>
    <col min="9492" max="9492" width="11" bestFit="1" customWidth="1"/>
    <col min="9494" max="9495" width="9.28515625" bestFit="1" customWidth="1"/>
    <col min="9496" max="9496" width="9.5703125" bestFit="1" customWidth="1"/>
    <col min="9497" max="9497" width="10.28515625" bestFit="1" customWidth="1"/>
    <col min="9498" max="9500" width="9.28515625" bestFit="1" customWidth="1"/>
    <col min="9503" max="9503" width="12" customWidth="1"/>
    <col min="9729" max="9729" width="5.28515625" customWidth="1"/>
    <col min="9730" max="9730" width="14.5703125" customWidth="1"/>
    <col min="9731" max="9731" width="6.5703125" customWidth="1"/>
    <col min="9732" max="9732" width="6.7109375" customWidth="1"/>
    <col min="9733" max="9733" width="7.42578125" customWidth="1"/>
    <col min="9734" max="9734" width="6.7109375" customWidth="1"/>
    <col min="9735" max="9735" width="6.28515625" customWidth="1"/>
    <col min="9736" max="9736" width="16.5703125" customWidth="1"/>
    <col min="9737" max="9737" width="7.42578125" customWidth="1"/>
    <col min="9738" max="9738" width="6.42578125" customWidth="1"/>
    <col min="9739" max="9739" width="7.5703125" customWidth="1"/>
    <col min="9740" max="9740" width="7.140625" customWidth="1"/>
    <col min="9741" max="9741" width="8.140625" customWidth="1"/>
    <col min="9742" max="9742" width="8.85546875" customWidth="1"/>
    <col min="9743" max="9743" width="9.5703125" bestFit="1" customWidth="1"/>
    <col min="9744" max="9744" width="9.28515625" bestFit="1" customWidth="1"/>
    <col min="9745" max="9745" width="8.85546875" customWidth="1"/>
    <col min="9746" max="9746" width="10.28515625" customWidth="1"/>
    <col min="9747" max="9747" width="9.28515625" bestFit="1" customWidth="1"/>
    <col min="9748" max="9748" width="11" bestFit="1" customWidth="1"/>
    <col min="9750" max="9751" width="9.28515625" bestFit="1" customWidth="1"/>
    <col min="9752" max="9752" width="9.5703125" bestFit="1" customWidth="1"/>
    <col min="9753" max="9753" width="10.28515625" bestFit="1" customWidth="1"/>
    <col min="9754" max="9756" width="9.28515625" bestFit="1" customWidth="1"/>
    <col min="9759" max="9759" width="12" customWidth="1"/>
    <col min="9985" max="9985" width="5.28515625" customWidth="1"/>
    <col min="9986" max="9986" width="14.5703125" customWidth="1"/>
    <col min="9987" max="9987" width="6.5703125" customWidth="1"/>
    <col min="9988" max="9988" width="6.7109375" customWidth="1"/>
    <col min="9989" max="9989" width="7.42578125" customWidth="1"/>
    <col min="9990" max="9990" width="6.7109375" customWidth="1"/>
    <col min="9991" max="9991" width="6.28515625" customWidth="1"/>
    <col min="9992" max="9992" width="16.5703125" customWidth="1"/>
    <col min="9993" max="9993" width="7.42578125" customWidth="1"/>
    <col min="9994" max="9994" width="6.42578125" customWidth="1"/>
    <col min="9995" max="9995" width="7.5703125" customWidth="1"/>
    <col min="9996" max="9996" width="7.140625" customWidth="1"/>
    <col min="9997" max="9997" width="8.140625" customWidth="1"/>
    <col min="9998" max="9998" width="8.85546875" customWidth="1"/>
    <col min="9999" max="9999" width="9.5703125" bestFit="1" customWidth="1"/>
    <col min="10000" max="10000" width="9.28515625" bestFit="1" customWidth="1"/>
    <col min="10001" max="10001" width="8.85546875" customWidth="1"/>
    <col min="10002" max="10002" width="10.28515625" customWidth="1"/>
    <col min="10003" max="10003" width="9.28515625" bestFit="1" customWidth="1"/>
    <col min="10004" max="10004" width="11" bestFit="1" customWidth="1"/>
    <col min="10006" max="10007" width="9.28515625" bestFit="1" customWidth="1"/>
    <col min="10008" max="10008" width="9.5703125" bestFit="1" customWidth="1"/>
    <col min="10009" max="10009" width="10.28515625" bestFit="1" customWidth="1"/>
    <col min="10010" max="10012" width="9.28515625" bestFit="1" customWidth="1"/>
    <col min="10015" max="10015" width="12" customWidth="1"/>
    <col min="10241" max="10241" width="5.28515625" customWidth="1"/>
    <col min="10242" max="10242" width="14.5703125" customWidth="1"/>
    <col min="10243" max="10243" width="6.5703125" customWidth="1"/>
    <col min="10244" max="10244" width="6.7109375" customWidth="1"/>
    <col min="10245" max="10245" width="7.42578125" customWidth="1"/>
    <col min="10246" max="10246" width="6.7109375" customWidth="1"/>
    <col min="10247" max="10247" width="6.28515625" customWidth="1"/>
    <col min="10248" max="10248" width="16.5703125" customWidth="1"/>
    <col min="10249" max="10249" width="7.42578125" customWidth="1"/>
    <col min="10250" max="10250" width="6.42578125" customWidth="1"/>
    <col min="10251" max="10251" width="7.5703125" customWidth="1"/>
    <col min="10252" max="10252" width="7.140625" customWidth="1"/>
    <col min="10253" max="10253" width="8.140625" customWidth="1"/>
    <col min="10254" max="10254" width="8.85546875" customWidth="1"/>
    <col min="10255" max="10255" width="9.5703125" bestFit="1" customWidth="1"/>
    <col min="10256" max="10256" width="9.28515625" bestFit="1" customWidth="1"/>
    <col min="10257" max="10257" width="8.85546875" customWidth="1"/>
    <col min="10258" max="10258" width="10.28515625" customWidth="1"/>
    <col min="10259" max="10259" width="9.28515625" bestFit="1" customWidth="1"/>
    <col min="10260" max="10260" width="11" bestFit="1" customWidth="1"/>
    <col min="10262" max="10263" width="9.28515625" bestFit="1" customWidth="1"/>
    <col min="10264" max="10264" width="9.5703125" bestFit="1" customWidth="1"/>
    <col min="10265" max="10265" width="10.28515625" bestFit="1" customWidth="1"/>
    <col min="10266" max="10268" width="9.28515625" bestFit="1" customWidth="1"/>
    <col min="10271" max="10271" width="12" customWidth="1"/>
    <col min="10497" max="10497" width="5.28515625" customWidth="1"/>
    <col min="10498" max="10498" width="14.5703125" customWidth="1"/>
    <col min="10499" max="10499" width="6.5703125" customWidth="1"/>
    <col min="10500" max="10500" width="6.7109375" customWidth="1"/>
    <col min="10501" max="10501" width="7.42578125" customWidth="1"/>
    <col min="10502" max="10502" width="6.7109375" customWidth="1"/>
    <col min="10503" max="10503" width="6.28515625" customWidth="1"/>
    <col min="10504" max="10504" width="16.5703125" customWidth="1"/>
    <col min="10505" max="10505" width="7.42578125" customWidth="1"/>
    <col min="10506" max="10506" width="6.42578125" customWidth="1"/>
    <col min="10507" max="10507" width="7.5703125" customWidth="1"/>
    <col min="10508" max="10508" width="7.140625" customWidth="1"/>
    <col min="10509" max="10509" width="8.140625" customWidth="1"/>
    <col min="10510" max="10510" width="8.85546875" customWidth="1"/>
    <col min="10511" max="10511" width="9.5703125" bestFit="1" customWidth="1"/>
    <col min="10512" max="10512" width="9.28515625" bestFit="1" customWidth="1"/>
    <col min="10513" max="10513" width="8.85546875" customWidth="1"/>
    <col min="10514" max="10514" width="10.28515625" customWidth="1"/>
    <col min="10515" max="10515" width="9.28515625" bestFit="1" customWidth="1"/>
    <col min="10516" max="10516" width="11" bestFit="1" customWidth="1"/>
    <col min="10518" max="10519" width="9.28515625" bestFit="1" customWidth="1"/>
    <col min="10520" max="10520" width="9.5703125" bestFit="1" customWidth="1"/>
    <col min="10521" max="10521" width="10.28515625" bestFit="1" customWidth="1"/>
    <col min="10522" max="10524" width="9.28515625" bestFit="1" customWidth="1"/>
    <col min="10527" max="10527" width="12" customWidth="1"/>
    <col min="10753" max="10753" width="5.28515625" customWidth="1"/>
    <col min="10754" max="10754" width="14.5703125" customWidth="1"/>
    <col min="10755" max="10755" width="6.5703125" customWidth="1"/>
    <col min="10756" max="10756" width="6.7109375" customWidth="1"/>
    <col min="10757" max="10757" width="7.42578125" customWidth="1"/>
    <col min="10758" max="10758" width="6.7109375" customWidth="1"/>
    <col min="10759" max="10759" width="6.28515625" customWidth="1"/>
    <col min="10760" max="10760" width="16.5703125" customWidth="1"/>
    <col min="10761" max="10761" width="7.42578125" customWidth="1"/>
    <col min="10762" max="10762" width="6.42578125" customWidth="1"/>
    <col min="10763" max="10763" width="7.5703125" customWidth="1"/>
    <col min="10764" max="10764" width="7.140625" customWidth="1"/>
    <col min="10765" max="10765" width="8.140625" customWidth="1"/>
    <col min="10766" max="10766" width="8.85546875" customWidth="1"/>
    <col min="10767" max="10767" width="9.5703125" bestFit="1" customWidth="1"/>
    <col min="10768" max="10768" width="9.28515625" bestFit="1" customWidth="1"/>
    <col min="10769" max="10769" width="8.85546875" customWidth="1"/>
    <col min="10770" max="10770" width="10.28515625" customWidth="1"/>
    <col min="10771" max="10771" width="9.28515625" bestFit="1" customWidth="1"/>
    <col min="10772" max="10772" width="11" bestFit="1" customWidth="1"/>
    <col min="10774" max="10775" width="9.28515625" bestFit="1" customWidth="1"/>
    <col min="10776" max="10776" width="9.5703125" bestFit="1" customWidth="1"/>
    <col min="10777" max="10777" width="10.28515625" bestFit="1" customWidth="1"/>
    <col min="10778" max="10780" width="9.28515625" bestFit="1" customWidth="1"/>
    <col min="10783" max="10783" width="12" customWidth="1"/>
    <col min="11009" max="11009" width="5.28515625" customWidth="1"/>
    <col min="11010" max="11010" width="14.5703125" customWidth="1"/>
    <col min="11011" max="11011" width="6.5703125" customWidth="1"/>
    <col min="11012" max="11012" width="6.7109375" customWidth="1"/>
    <col min="11013" max="11013" width="7.42578125" customWidth="1"/>
    <col min="11014" max="11014" width="6.7109375" customWidth="1"/>
    <col min="11015" max="11015" width="6.28515625" customWidth="1"/>
    <col min="11016" max="11016" width="16.5703125" customWidth="1"/>
    <col min="11017" max="11017" width="7.42578125" customWidth="1"/>
    <col min="11018" max="11018" width="6.42578125" customWidth="1"/>
    <col min="11019" max="11019" width="7.5703125" customWidth="1"/>
    <col min="11020" max="11020" width="7.140625" customWidth="1"/>
    <col min="11021" max="11021" width="8.140625" customWidth="1"/>
    <col min="11022" max="11022" width="8.85546875" customWidth="1"/>
    <col min="11023" max="11023" width="9.5703125" bestFit="1" customWidth="1"/>
    <col min="11024" max="11024" width="9.28515625" bestFit="1" customWidth="1"/>
    <col min="11025" max="11025" width="8.85546875" customWidth="1"/>
    <col min="11026" max="11026" width="10.28515625" customWidth="1"/>
    <col min="11027" max="11027" width="9.28515625" bestFit="1" customWidth="1"/>
    <col min="11028" max="11028" width="11" bestFit="1" customWidth="1"/>
    <col min="11030" max="11031" width="9.28515625" bestFit="1" customWidth="1"/>
    <col min="11032" max="11032" width="9.5703125" bestFit="1" customWidth="1"/>
    <col min="11033" max="11033" width="10.28515625" bestFit="1" customWidth="1"/>
    <col min="11034" max="11036" width="9.28515625" bestFit="1" customWidth="1"/>
    <col min="11039" max="11039" width="12" customWidth="1"/>
    <col min="11265" max="11265" width="5.28515625" customWidth="1"/>
    <col min="11266" max="11266" width="14.5703125" customWidth="1"/>
    <col min="11267" max="11267" width="6.5703125" customWidth="1"/>
    <col min="11268" max="11268" width="6.7109375" customWidth="1"/>
    <col min="11269" max="11269" width="7.42578125" customWidth="1"/>
    <col min="11270" max="11270" width="6.7109375" customWidth="1"/>
    <col min="11271" max="11271" width="6.28515625" customWidth="1"/>
    <col min="11272" max="11272" width="16.5703125" customWidth="1"/>
    <col min="11273" max="11273" width="7.42578125" customWidth="1"/>
    <col min="11274" max="11274" width="6.42578125" customWidth="1"/>
    <col min="11275" max="11275" width="7.5703125" customWidth="1"/>
    <col min="11276" max="11276" width="7.140625" customWidth="1"/>
    <col min="11277" max="11277" width="8.140625" customWidth="1"/>
    <col min="11278" max="11278" width="8.85546875" customWidth="1"/>
    <col min="11279" max="11279" width="9.5703125" bestFit="1" customWidth="1"/>
    <col min="11280" max="11280" width="9.28515625" bestFit="1" customWidth="1"/>
    <col min="11281" max="11281" width="8.85546875" customWidth="1"/>
    <col min="11282" max="11282" width="10.28515625" customWidth="1"/>
    <col min="11283" max="11283" width="9.28515625" bestFit="1" customWidth="1"/>
    <col min="11284" max="11284" width="11" bestFit="1" customWidth="1"/>
    <col min="11286" max="11287" width="9.28515625" bestFit="1" customWidth="1"/>
    <col min="11288" max="11288" width="9.5703125" bestFit="1" customWidth="1"/>
    <col min="11289" max="11289" width="10.28515625" bestFit="1" customWidth="1"/>
    <col min="11290" max="11292" width="9.28515625" bestFit="1" customWidth="1"/>
    <col min="11295" max="11295" width="12" customWidth="1"/>
    <col min="11521" max="11521" width="5.28515625" customWidth="1"/>
    <col min="11522" max="11522" width="14.5703125" customWidth="1"/>
    <col min="11523" max="11523" width="6.5703125" customWidth="1"/>
    <col min="11524" max="11524" width="6.7109375" customWidth="1"/>
    <col min="11525" max="11525" width="7.42578125" customWidth="1"/>
    <col min="11526" max="11526" width="6.7109375" customWidth="1"/>
    <col min="11527" max="11527" width="6.28515625" customWidth="1"/>
    <col min="11528" max="11528" width="16.5703125" customWidth="1"/>
    <col min="11529" max="11529" width="7.42578125" customWidth="1"/>
    <col min="11530" max="11530" width="6.42578125" customWidth="1"/>
    <col min="11531" max="11531" width="7.5703125" customWidth="1"/>
    <col min="11532" max="11532" width="7.140625" customWidth="1"/>
    <col min="11533" max="11533" width="8.140625" customWidth="1"/>
    <col min="11534" max="11534" width="8.85546875" customWidth="1"/>
    <col min="11535" max="11535" width="9.5703125" bestFit="1" customWidth="1"/>
    <col min="11536" max="11536" width="9.28515625" bestFit="1" customWidth="1"/>
    <col min="11537" max="11537" width="8.85546875" customWidth="1"/>
    <col min="11538" max="11538" width="10.28515625" customWidth="1"/>
    <col min="11539" max="11539" width="9.28515625" bestFit="1" customWidth="1"/>
    <col min="11540" max="11540" width="11" bestFit="1" customWidth="1"/>
    <col min="11542" max="11543" width="9.28515625" bestFit="1" customWidth="1"/>
    <col min="11544" max="11544" width="9.5703125" bestFit="1" customWidth="1"/>
    <col min="11545" max="11545" width="10.28515625" bestFit="1" customWidth="1"/>
    <col min="11546" max="11548" width="9.28515625" bestFit="1" customWidth="1"/>
    <col min="11551" max="11551" width="12" customWidth="1"/>
    <col min="11777" max="11777" width="5.28515625" customWidth="1"/>
    <col min="11778" max="11778" width="14.5703125" customWidth="1"/>
    <col min="11779" max="11779" width="6.5703125" customWidth="1"/>
    <col min="11780" max="11780" width="6.7109375" customWidth="1"/>
    <col min="11781" max="11781" width="7.42578125" customWidth="1"/>
    <col min="11782" max="11782" width="6.7109375" customWidth="1"/>
    <col min="11783" max="11783" width="6.28515625" customWidth="1"/>
    <col min="11784" max="11784" width="16.5703125" customWidth="1"/>
    <col min="11785" max="11785" width="7.42578125" customWidth="1"/>
    <col min="11786" max="11786" width="6.42578125" customWidth="1"/>
    <col min="11787" max="11787" width="7.5703125" customWidth="1"/>
    <col min="11788" max="11788" width="7.140625" customWidth="1"/>
    <col min="11789" max="11789" width="8.140625" customWidth="1"/>
    <col min="11790" max="11790" width="8.85546875" customWidth="1"/>
    <col min="11791" max="11791" width="9.5703125" bestFit="1" customWidth="1"/>
    <col min="11792" max="11792" width="9.28515625" bestFit="1" customWidth="1"/>
    <col min="11793" max="11793" width="8.85546875" customWidth="1"/>
    <col min="11794" max="11794" width="10.28515625" customWidth="1"/>
    <col min="11795" max="11795" width="9.28515625" bestFit="1" customWidth="1"/>
    <col min="11796" max="11796" width="11" bestFit="1" customWidth="1"/>
    <col min="11798" max="11799" width="9.28515625" bestFit="1" customWidth="1"/>
    <col min="11800" max="11800" width="9.5703125" bestFit="1" customWidth="1"/>
    <col min="11801" max="11801" width="10.28515625" bestFit="1" customWidth="1"/>
    <col min="11802" max="11804" width="9.28515625" bestFit="1" customWidth="1"/>
    <col min="11807" max="11807" width="12" customWidth="1"/>
    <col min="12033" max="12033" width="5.28515625" customWidth="1"/>
    <col min="12034" max="12034" width="14.5703125" customWidth="1"/>
    <col min="12035" max="12035" width="6.5703125" customWidth="1"/>
    <col min="12036" max="12036" width="6.7109375" customWidth="1"/>
    <col min="12037" max="12037" width="7.42578125" customWidth="1"/>
    <col min="12038" max="12038" width="6.7109375" customWidth="1"/>
    <col min="12039" max="12039" width="6.28515625" customWidth="1"/>
    <col min="12040" max="12040" width="16.5703125" customWidth="1"/>
    <col min="12041" max="12041" width="7.42578125" customWidth="1"/>
    <col min="12042" max="12042" width="6.42578125" customWidth="1"/>
    <col min="12043" max="12043" width="7.5703125" customWidth="1"/>
    <col min="12044" max="12044" width="7.140625" customWidth="1"/>
    <col min="12045" max="12045" width="8.140625" customWidth="1"/>
    <col min="12046" max="12046" width="8.85546875" customWidth="1"/>
    <col min="12047" max="12047" width="9.5703125" bestFit="1" customWidth="1"/>
    <col min="12048" max="12048" width="9.28515625" bestFit="1" customWidth="1"/>
    <col min="12049" max="12049" width="8.85546875" customWidth="1"/>
    <col min="12050" max="12050" width="10.28515625" customWidth="1"/>
    <col min="12051" max="12051" width="9.28515625" bestFit="1" customWidth="1"/>
    <col min="12052" max="12052" width="11" bestFit="1" customWidth="1"/>
    <col min="12054" max="12055" width="9.28515625" bestFit="1" customWidth="1"/>
    <col min="12056" max="12056" width="9.5703125" bestFit="1" customWidth="1"/>
    <col min="12057" max="12057" width="10.28515625" bestFit="1" customWidth="1"/>
    <col min="12058" max="12060" width="9.28515625" bestFit="1" customWidth="1"/>
    <col min="12063" max="12063" width="12" customWidth="1"/>
    <col min="12289" max="12289" width="5.28515625" customWidth="1"/>
    <col min="12290" max="12290" width="14.5703125" customWidth="1"/>
    <col min="12291" max="12291" width="6.5703125" customWidth="1"/>
    <col min="12292" max="12292" width="6.7109375" customWidth="1"/>
    <col min="12293" max="12293" width="7.42578125" customWidth="1"/>
    <col min="12294" max="12294" width="6.7109375" customWidth="1"/>
    <col min="12295" max="12295" width="6.28515625" customWidth="1"/>
    <col min="12296" max="12296" width="16.5703125" customWidth="1"/>
    <col min="12297" max="12297" width="7.42578125" customWidth="1"/>
    <col min="12298" max="12298" width="6.42578125" customWidth="1"/>
    <col min="12299" max="12299" width="7.5703125" customWidth="1"/>
    <col min="12300" max="12300" width="7.140625" customWidth="1"/>
    <col min="12301" max="12301" width="8.140625" customWidth="1"/>
    <col min="12302" max="12302" width="8.85546875" customWidth="1"/>
    <col min="12303" max="12303" width="9.5703125" bestFit="1" customWidth="1"/>
    <col min="12304" max="12304" width="9.28515625" bestFit="1" customWidth="1"/>
    <col min="12305" max="12305" width="8.85546875" customWidth="1"/>
    <col min="12306" max="12306" width="10.28515625" customWidth="1"/>
    <col min="12307" max="12307" width="9.28515625" bestFit="1" customWidth="1"/>
    <col min="12308" max="12308" width="11" bestFit="1" customWidth="1"/>
    <col min="12310" max="12311" width="9.28515625" bestFit="1" customWidth="1"/>
    <col min="12312" max="12312" width="9.5703125" bestFit="1" customWidth="1"/>
    <col min="12313" max="12313" width="10.28515625" bestFit="1" customWidth="1"/>
    <col min="12314" max="12316" width="9.28515625" bestFit="1" customWidth="1"/>
    <col min="12319" max="12319" width="12" customWidth="1"/>
    <col min="12545" max="12545" width="5.28515625" customWidth="1"/>
    <col min="12546" max="12546" width="14.5703125" customWidth="1"/>
    <col min="12547" max="12547" width="6.5703125" customWidth="1"/>
    <col min="12548" max="12548" width="6.7109375" customWidth="1"/>
    <col min="12549" max="12549" width="7.42578125" customWidth="1"/>
    <col min="12550" max="12550" width="6.7109375" customWidth="1"/>
    <col min="12551" max="12551" width="6.28515625" customWidth="1"/>
    <col min="12552" max="12552" width="16.5703125" customWidth="1"/>
    <col min="12553" max="12553" width="7.42578125" customWidth="1"/>
    <col min="12554" max="12554" width="6.42578125" customWidth="1"/>
    <col min="12555" max="12555" width="7.5703125" customWidth="1"/>
    <col min="12556" max="12556" width="7.140625" customWidth="1"/>
    <col min="12557" max="12557" width="8.140625" customWidth="1"/>
    <col min="12558" max="12558" width="8.85546875" customWidth="1"/>
    <col min="12559" max="12559" width="9.5703125" bestFit="1" customWidth="1"/>
    <col min="12560" max="12560" width="9.28515625" bestFit="1" customWidth="1"/>
    <col min="12561" max="12561" width="8.85546875" customWidth="1"/>
    <col min="12562" max="12562" width="10.28515625" customWidth="1"/>
    <col min="12563" max="12563" width="9.28515625" bestFit="1" customWidth="1"/>
    <col min="12564" max="12564" width="11" bestFit="1" customWidth="1"/>
    <col min="12566" max="12567" width="9.28515625" bestFit="1" customWidth="1"/>
    <col min="12568" max="12568" width="9.5703125" bestFit="1" customWidth="1"/>
    <col min="12569" max="12569" width="10.28515625" bestFit="1" customWidth="1"/>
    <col min="12570" max="12572" width="9.28515625" bestFit="1" customWidth="1"/>
    <col min="12575" max="12575" width="12" customWidth="1"/>
    <col min="12801" max="12801" width="5.28515625" customWidth="1"/>
    <col min="12802" max="12802" width="14.5703125" customWidth="1"/>
    <col min="12803" max="12803" width="6.5703125" customWidth="1"/>
    <col min="12804" max="12804" width="6.7109375" customWidth="1"/>
    <col min="12805" max="12805" width="7.42578125" customWidth="1"/>
    <col min="12806" max="12806" width="6.7109375" customWidth="1"/>
    <col min="12807" max="12807" width="6.28515625" customWidth="1"/>
    <col min="12808" max="12808" width="16.5703125" customWidth="1"/>
    <col min="12809" max="12809" width="7.42578125" customWidth="1"/>
    <col min="12810" max="12810" width="6.42578125" customWidth="1"/>
    <col min="12811" max="12811" width="7.5703125" customWidth="1"/>
    <col min="12812" max="12812" width="7.140625" customWidth="1"/>
    <col min="12813" max="12813" width="8.140625" customWidth="1"/>
    <col min="12814" max="12814" width="8.85546875" customWidth="1"/>
    <col min="12815" max="12815" width="9.5703125" bestFit="1" customWidth="1"/>
    <col min="12816" max="12816" width="9.28515625" bestFit="1" customWidth="1"/>
    <col min="12817" max="12817" width="8.85546875" customWidth="1"/>
    <col min="12818" max="12818" width="10.28515625" customWidth="1"/>
    <col min="12819" max="12819" width="9.28515625" bestFit="1" customWidth="1"/>
    <col min="12820" max="12820" width="11" bestFit="1" customWidth="1"/>
    <col min="12822" max="12823" width="9.28515625" bestFit="1" customWidth="1"/>
    <col min="12824" max="12824" width="9.5703125" bestFit="1" customWidth="1"/>
    <col min="12825" max="12825" width="10.28515625" bestFit="1" customWidth="1"/>
    <col min="12826" max="12828" width="9.28515625" bestFit="1" customWidth="1"/>
    <col min="12831" max="12831" width="12" customWidth="1"/>
    <col min="13057" max="13057" width="5.28515625" customWidth="1"/>
    <col min="13058" max="13058" width="14.5703125" customWidth="1"/>
    <col min="13059" max="13059" width="6.5703125" customWidth="1"/>
    <col min="13060" max="13060" width="6.7109375" customWidth="1"/>
    <col min="13061" max="13061" width="7.42578125" customWidth="1"/>
    <col min="13062" max="13062" width="6.7109375" customWidth="1"/>
    <col min="13063" max="13063" width="6.28515625" customWidth="1"/>
    <col min="13064" max="13064" width="16.5703125" customWidth="1"/>
    <col min="13065" max="13065" width="7.42578125" customWidth="1"/>
    <col min="13066" max="13066" width="6.42578125" customWidth="1"/>
    <col min="13067" max="13067" width="7.5703125" customWidth="1"/>
    <col min="13068" max="13068" width="7.140625" customWidth="1"/>
    <col min="13069" max="13069" width="8.140625" customWidth="1"/>
    <col min="13070" max="13070" width="8.85546875" customWidth="1"/>
    <col min="13071" max="13071" width="9.5703125" bestFit="1" customWidth="1"/>
    <col min="13072" max="13072" width="9.28515625" bestFit="1" customWidth="1"/>
    <col min="13073" max="13073" width="8.85546875" customWidth="1"/>
    <col min="13074" max="13074" width="10.28515625" customWidth="1"/>
    <col min="13075" max="13075" width="9.28515625" bestFit="1" customWidth="1"/>
    <col min="13076" max="13076" width="11" bestFit="1" customWidth="1"/>
    <col min="13078" max="13079" width="9.28515625" bestFit="1" customWidth="1"/>
    <col min="13080" max="13080" width="9.5703125" bestFit="1" customWidth="1"/>
    <col min="13081" max="13081" width="10.28515625" bestFit="1" customWidth="1"/>
    <col min="13082" max="13084" width="9.28515625" bestFit="1" customWidth="1"/>
    <col min="13087" max="13087" width="12" customWidth="1"/>
    <col min="13313" max="13313" width="5.28515625" customWidth="1"/>
    <col min="13314" max="13314" width="14.5703125" customWidth="1"/>
    <col min="13315" max="13315" width="6.5703125" customWidth="1"/>
    <col min="13316" max="13316" width="6.7109375" customWidth="1"/>
    <col min="13317" max="13317" width="7.42578125" customWidth="1"/>
    <col min="13318" max="13318" width="6.7109375" customWidth="1"/>
    <col min="13319" max="13319" width="6.28515625" customWidth="1"/>
    <col min="13320" max="13320" width="16.5703125" customWidth="1"/>
    <col min="13321" max="13321" width="7.42578125" customWidth="1"/>
    <col min="13322" max="13322" width="6.42578125" customWidth="1"/>
    <col min="13323" max="13323" width="7.5703125" customWidth="1"/>
    <col min="13324" max="13324" width="7.140625" customWidth="1"/>
    <col min="13325" max="13325" width="8.140625" customWidth="1"/>
    <col min="13326" max="13326" width="8.85546875" customWidth="1"/>
    <col min="13327" max="13327" width="9.5703125" bestFit="1" customWidth="1"/>
    <col min="13328" max="13328" width="9.28515625" bestFit="1" customWidth="1"/>
    <col min="13329" max="13329" width="8.85546875" customWidth="1"/>
    <col min="13330" max="13330" width="10.28515625" customWidth="1"/>
    <col min="13331" max="13331" width="9.28515625" bestFit="1" customWidth="1"/>
    <col min="13332" max="13332" width="11" bestFit="1" customWidth="1"/>
    <col min="13334" max="13335" width="9.28515625" bestFit="1" customWidth="1"/>
    <col min="13336" max="13336" width="9.5703125" bestFit="1" customWidth="1"/>
    <col min="13337" max="13337" width="10.28515625" bestFit="1" customWidth="1"/>
    <col min="13338" max="13340" width="9.28515625" bestFit="1" customWidth="1"/>
    <col min="13343" max="13343" width="12" customWidth="1"/>
    <col min="13569" max="13569" width="5.28515625" customWidth="1"/>
    <col min="13570" max="13570" width="14.5703125" customWidth="1"/>
    <col min="13571" max="13571" width="6.5703125" customWidth="1"/>
    <col min="13572" max="13572" width="6.7109375" customWidth="1"/>
    <col min="13573" max="13573" width="7.42578125" customWidth="1"/>
    <col min="13574" max="13574" width="6.7109375" customWidth="1"/>
    <col min="13575" max="13575" width="6.28515625" customWidth="1"/>
    <col min="13576" max="13576" width="16.5703125" customWidth="1"/>
    <col min="13577" max="13577" width="7.42578125" customWidth="1"/>
    <col min="13578" max="13578" width="6.42578125" customWidth="1"/>
    <col min="13579" max="13579" width="7.5703125" customWidth="1"/>
    <col min="13580" max="13580" width="7.140625" customWidth="1"/>
    <col min="13581" max="13581" width="8.140625" customWidth="1"/>
    <col min="13582" max="13582" width="8.85546875" customWidth="1"/>
    <col min="13583" max="13583" width="9.5703125" bestFit="1" customWidth="1"/>
    <col min="13584" max="13584" width="9.28515625" bestFit="1" customWidth="1"/>
    <col min="13585" max="13585" width="8.85546875" customWidth="1"/>
    <col min="13586" max="13586" width="10.28515625" customWidth="1"/>
    <col min="13587" max="13587" width="9.28515625" bestFit="1" customWidth="1"/>
    <col min="13588" max="13588" width="11" bestFit="1" customWidth="1"/>
    <col min="13590" max="13591" width="9.28515625" bestFit="1" customWidth="1"/>
    <col min="13592" max="13592" width="9.5703125" bestFit="1" customWidth="1"/>
    <col min="13593" max="13593" width="10.28515625" bestFit="1" customWidth="1"/>
    <col min="13594" max="13596" width="9.28515625" bestFit="1" customWidth="1"/>
    <col min="13599" max="13599" width="12" customWidth="1"/>
    <col min="13825" max="13825" width="5.28515625" customWidth="1"/>
    <col min="13826" max="13826" width="14.5703125" customWidth="1"/>
    <col min="13827" max="13827" width="6.5703125" customWidth="1"/>
    <col min="13828" max="13828" width="6.7109375" customWidth="1"/>
    <col min="13829" max="13829" width="7.42578125" customWidth="1"/>
    <col min="13830" max="13830" width="6.7109375" customWidth="1"/>
    <col min="13831" max="13831" width="6.28515625" customWidth="1"/>
    <col min="13832" max="13832" width="16.5703125" customWidth="1"/>
    <col min="13833" max="13833" width="7.42578125" customWidth="1"/>
    <col min="13834" max="13834" width="6.42578125" customWidth="1"/>
    <col min="13835" max="13835" width="7.5703125" customWidth="1"/>
    <col min="13836" max="13836" width="7.140625" customWidth="1"/>
    <col min="13837" max="13837" width="8.140625" customWidth="1"/>
    <col min="13838" max="13838" width="8.85546875" customWidth="1"/>
    <col min="13839" max="13839" width="9.5703125" bestFit="1" customWidth="1"/>
    <col min="13840" max="13840" width="9.28515625" bestFit="1" customWidth="1"/>
    <col min="13841" max="13841" width="8.85546875" customWidth="1"/>
    <col min="13842" max="13842" width="10.28515625" customWidth="1"/>
    <col min="13843" max="13843" width="9.28515625" bestFit="1" customWidth="1"/>
    <col min="13844" max="13844" width="11" bestFit="1" customWidth="1"/>
    <col min="13846" max="13847" width="9.28515625" bestFit="1" customWidth="1"/>
    <col min="13848" max="13848" width="9.5703125" bestFit="1" customWidth="1"/>
    <col min="13849" max="13849" width="10.28515625" bestFit="1" customWidth="1"/>
    <col min="13850" max="13852" width="9.28515625" bestFit="1" customWidth="1"/>
    <col min="13855" max="13855" width="12" customWidth="1"/>
    <col min="14081" max="14081" width="5.28515625" customWidth="1"/>
    <col min="14082" max="14082" width="14.5703125" customWidth="1"/>
    <col min="14083" max="14083" width="6.5703125" customWidth="1"/>
    <col min="14084" max="14084" width="6.7109375" customWidth="1"/>
    <col min="14085" max="14085" width="7.42578125" customWidth="1"/>
    <col min="14086" max="14086" width="6.7109375" customWidth="1"/>
    <col min="14087" max="14087" width="6.28515625" customWidth="1"/>
    <col min="14088" max="14088" width="16.5703125" customWidth="1"/>
    <col min="14089" max="14089" width="7.42578125" customWidth="1"/>
    <col min="14090" max="14090" width="6.42578125" customWidth="1"/>
    <col min="14091" max="14091" width="7.5703125" customWidth="1"/>
    <col min="14092" max="14092" width="7.140625" customWidth="1"/>
    <col min="14093" max="14093" width="8.140625" customWidth="1"/>
    <col min="14094" max="14094" width="8.85546875" customWidth="1"/>
    <col min="14095" max="14095" width="9.5703125" bestFit="1" customWidth="1"/>
    <col min="14096" max="14096" width="9.28515625" bestFit="1" customWidth="1"/>
    <col min="14097" max="14097" width="8.85546875" customWidth="1"/>
    <col min="14098" max="14098" width="10.28515625" customWidth="1"/>
    <col min="14099" max="14099" width="9.28515625" bestFit="1" customWidth="1"/>
    <col min="14100" max="14100" width="11" bestFit="1" customWidth="1"/>
    <col min="14102" max="14103" width="9.28515625" bestFit="1" customWidth="1"/>
    <col min="14104" max="14104" width="9.5703125" bestFit="1" customWidth="1"/>
    <col min="14105" max="14105" width="10.28515625" bestFit="1" customWidth="1"/>
    <col min="14106" max="14108" width="9.28515625" bestFit="1" customWidth="1"/>
    <col min="14111" max="14111" width="12" customWidth="1"/>
    <col min="14337" max="14337" width="5.28515625" customWidth="1"/>
    <col min="14338" max="14338" width="14.5703125" customWidth="1"/>
    <col min="14339" max="14339" width="6.5703125" customWidth="1"/>
    <col min="14340" max="14340" width="6.7109375" customWidth="1"/>
    <col min="14341" max="14341" width="7.42578125" customWidth="1"/>
    <col min="14342" max="14342" width="6.7109375" customWidth="1"/>
    <col min="14343" max="14343" width="6.28515625" customWidth="1"/>
    <col min="14344" max="14344" width="16.5703125" customWidth="1"/>
    <col min="14345" max="14345" width="7.42578125" customWidth="1"/>
    <col min="14346" max="14346" width="6.42578125" customWidth="1"/>
    <col min="14347" max="14347" width="7.5703125" customWidth="1"/>
    <col min="14348" max="14348" width="7.140625" customWidth="1"/>
    <col min="14349" max="14349" width="8.140625" customWidth="1"/>
    <col min="14350" max="14350" width="8.85546875" customWidth="1"/>
    <col min="14351" max="14351" width="9.5703125" bestFit="1" customWidth="1"/>
    <col min="14352" max="14352" width="9.28515625" bestFit="1" customWidth="1"/>
    <col min="14353" max="14353" width="8.85546875" customWidth="1"/>
    <col min="14354" max="14354" width="10.28515625" customWidth="1"/>
    <col min="14355" max="14355" width="9.28515625" bestFit="1" customWidth="1"/>
    <col min="14356" max="14356" width="11" bestFit="1" customWidth="1"/>
    <col min="14358" max="14359" width="9.28515625" bestFit="1" customWidth="1"/>
    <col min="14360" max="14360" width="9.5703125" bestFit="1" customWidth="1"/>
    <col min="14361" max="14361" width="10.28515625" bestFit="1" customWidth="1"/>
    <col min="14362" max="14364" width="9.28515625" bestFit="1" customWidth="1"/>
    <col min="14367" max="14367" width="12" customWidth="1"/>
    <col min="14593" max="14593" width="5.28515625" customWidth="1"/>
    <col min="14594" max="14594" width="14.5703125" customWidth="1"/>
    <col min="14595" max="14595" width="6.5703125" customWidth="1"/>
    <col min="14596" max="14596" width="6.7109375" customWidth="1"/>
    <col min="14597" max="14597" width="7.42578125" customWidth="1"/>
    <col min="14598" max="14598" width="6.7109375" customWidth="1"/>
    <col min="14599" max="14599" width="6.28515625" customWidth="1"/>
    <col min="14600" max="14600" width="16.5703125" customWidth="1"/>
    <col min="14601" max="14601" width="7.42578125" customWidth="1"/>
    <col min="14602" max="14602" width="6.42578125" customWidth="1"/>
    <col min="14603" max="14603" width="7.5703125" customWidth="1"/>
    <col min="14604" max="14604" width="7.140625" customWidth="1"/>
    <col min="14605" max="14605" width="8.140625" customWidth="1"/>
    <col min="14606" max="14606" width="8.85546875" customWidth="1"/>
    <col min="14607" max="14607" width="9.5703125" bestFit="1" customWidth="1"/>
    <col min="14608" max="14608" width="9.28515625" bestFit="1" customWidth="1"/>
    <col min="14609" max="14609" width="8.85546875" customWidth="1"/>
    <col min="14610" max="14610" width="10.28515625" customWidth="1"/>
    <col min="14611" max="14611" width="9.28515625" bestFit="1" customWidth="1"/>
    <col min="14612" max="14612" width="11" bestFit="1" customWidth="1"/>
    <col min="14614" max="14615" width="9.28515625" bestFit="1" customWidth="1"/>
    <col min="14616" max="14616" width="9.5703125" bestFit="1" customWidth="1"/>
    <col min="14617" max="14617" width="10.28515625" bestFit="1" customWidth="1"/>
    <col min="14618" max="14620" width="9.28515625" bestFit="1" customWidth="1"/>
    <col min="14623" max="14623" width="12" customWidth="1"/>
    <col min="14849" max="14849" width="5.28515625" customWidth="1"/>
    <col min="14850" max="14850" width="14.5703125" customWidth="1"/>
    <col min="14851" max="14851" width="6.5703125" customWidth="1"/>
    <col min="14852" max="14852" width="6.7109375" customWidth="1"/>
    <col min="14853" max="14853" width="7.42578125" customWidth="1"/>
    <col min="14854" max="14854" width="6.7109375" customWidth="1"/>
    <col min="14855" max="14855" width="6.28515625" customWidth="1"/>
    <col min="14856" max="14856" width="16.5703125" customWidth="1"/>
    <col min="14857" max="14857" width="7.42578125" customWidth="1"/>
    <col min="14858" max="14858" width="6.42578125" customWidth="1"/>
    <col min="14859" max="14859" width="7.5703125" customWidth="1"/>
    <col min="14860" max="14860" width="7.140625" customWidth="1"/>
    <col min="14861" max="14861" width="8.140625" customWidth="1"/>
    <col min="14862" max="14862" width="8.85546875" customWidth="1"/>
    <col min="14863" max="14863" width="9.5703125" bestFit="1" customWidth="1"/>
    <col min="14864" max="14864" width="9.28515625" bestFit="1" customWidth="1"/>
    <col min="14865" max="14865" width="8.85546875" customWidth="1"/>
    <col min="14866" max="14866" width="10.28515625" customWidth="1"/>
    <col min="14867" max="14867" width="9.28515625" bestFit="1" customWidth="1"/>
    <col min="14868" max="14868" width="11" bestFit="1" customWidth="1"/>
    <col min="14870" max="14871" width="9.28515625" bestFit="1" customWidth="1"/>
    <col min="14872" max="14872" width="9.5703125" bestFit="1" customWidth="1"/>
    <col min="14873" max="14873" width="10.28515625" bestFit="1" customWidth="1"/>
    <col min="14874" max="14876" width="9.28515625" bestFit="1" customWidth="1"/>
    <col min="14879" max="14879" width="12" customWidth="1"/>
    <col min="15105" max="15105" width="5.28515625" customWidth="1"/>
    <col min="15106" max="15106" width="14.5703125" customWidth="1"/>
    <col min="15107" max="15107" width="6.5703125" customWidth="1"/>
    <col min="15108" max="15108" width="6.7109375" customWidth="1"/>
    <col min="15109" max="15109" width="7.42578125" customWidth="1"/>
    <col min="15110" max="15110" width="6.7109375" customWidth="1"/>
    <col min="15111" max="15111" width="6.28515625" customWidth="1"/>
    <col min="15112" max="15112" width="16.5703125" customWidth="1"/>
    <col min="15113" max="15113" width="7.42578125" customWidth="1"/>
    <col min="15114" max="15114" width="6.42578125" customWidth="1"/>
    <col min="15115" max="15115" width="7.5703125" customWidth="1"/>
    <col min="15116" max="15116" width="7.140625" customWidth="1"/>
    <col min="15117" max="15117" width="8.140625" customWidth="1"/>
    <col min="15118" max="15118" width="8.85546875" customWidth="1"/>
    <col min="15119" max="15119" width="9.5703125" bestFit="1" customWidth="1"/>
    <col min="15120" max="15120" width="9.28515625" bestFit="1" customWidth="1"/>
    <col min="15121" max="15121" width="8.85546875" customWidth="1"/>
    <col min="15122" max="15122" width="10.28515625" customWidth="1"/>
    <col min="15123" max="15123" width="9.28515625" bestFit="1" customWidth="1"/>
    <col min="15124" max="15124" width="11" bestFit="1" customWidth="1"/>
    <col min="15126" max="15127" width="9.28515625" bestFit="1" customWidth="1"/>
    <col min="15128" max="15128" width="9.5703125" bestFit="1" customWidth="1"/>
    <col min="15129" max="15129" width="10.28515625" bestFit="1" customWidth="1"/>
    <col min="15130" max="15132" width="9.28515625" bestFit="1" customWidth="1"/>
    <col min="15135" max="15135" width="12" customWidth="1"/>
    <col min="15361" max="15361" width="5.28515625" customWidth="1"/>
    <col min="15362" max="15362" width="14.5703125" customWidth="1"/>
    <col min="15363" max="15363" width="6.5703125" customWidth="1"/>
    <col min="15364" max="15364" width="6.7109375" customWidth="1"/>
    <col min="15365" max="15365" width="7.42578125" customWidth="1"/>
    <col min="15366" max="15366" width="6.7109375" customWidth="1"/>
    <col min="15367" max="15367" width="6.28515625" customWidth="1"/>
    <col min="15368" max="15368" width="16.5703125" customWidth="1"/>
    <col min="15369" max="15369" width="7.42578125" customWidth="1"/>
    <col min="15370" max="15370" width="6.42578125" customWidth="1"/>
    <col min="15371" max="15371" width="7.5703125" customWidth="1"/>
    <col min="15372" max="15372" width="7.140625" customWidth="1"/>
    <col min="15373" max="15373" width="8.140625" customWidth="1"/>
    <col min="15374" max="15374" width="8.85546875" customWidth="1"/>
    <col min="15375" max="15375" width="9.5703125" bestFit="1" customWidth="1"/>
    <col min="15376" max="15376" width="9.28515625" bestFit="1" customWidth="1"/>
    <col min="15377" max="15377" width="8.85546875" customWidth="1"/>
    <col min="15378" max="15378" width="10.28515625" customWidth="1"/>
    <col min="15379" max="15379" width="9.28515625" bestFit="1" customWidth="1"/>
    <col min="15380" max="15380" width="11" bestFit="1" customWidth="1"/>
    <col min="15382" max="15383" width="9.28515625" bestFit="1" customWidth="1"/>
    <col min="15384" max="15384" width="9.5703125" bestFit="1" customWidth="1"/>
    <col min="15385" max="15385" width="10.28515625" bestFit="1" customWidth="1"/>
    <col min="15386" max="15388" width="9.28515625" bestFit="1" customWidth="1"/>
    <col min="15391" max="15391" width="12" customWidth="1"/>
    <col min="15617" max="15617" width="5.28515625" customWidth="1"/>
    <col min="15618" max="15618" width="14.5703125" customWidth="1"/>
    <col min="15619" max="15619" width="6.5703125" customWidth="1"/>
    <col min="15620" max="15620" width="6.7109375" customWidth="1"/>
    <col min="15621" max="15621" width="7.42578125" customWidth="1"/>
    <col min="15622" max="15622" width="6.7109375" customWidth="1"/>
    <col min="15623" max="15623" width="6.28515625" customWidth="1"/>
    <col min="15624" max="15624" width="16.5703125" customWidth="1"/>
    <col min="15625" max="15625" width="7.42578125" customWidth="1"/>
    <col min="15626" max="15626" width="6.42578125" customWidth="1"/>
    <col min="15627" max="15627" width="7.5703125" customWidth="1"/>
    <col min="15628" max="15628" width="7.140625" customWidth="1"/>
    <col min="15629" max="15629" width="8.140625" customWidth="1"/>
    <col min="15630" max="15630" width="8.85546875" customWidth="1"/>
    <col min="15631" max="15631" width="9.5703125" bestFit="1" customWidth="1"/>
    <col min="15632" max="15632" width="9.28515625" bestFit="1" customWidth="1"/>
    <col min="15633" max="15633" width="8.85546875" customWidth="1"/>
    <col min="15634" max="15634" width="10.28515625" customWidth="1"/>
    <col min="15635" max="15635" width="9.28515625" bestFit="1" customWidth="1"/>
    <col min="15636" max="15636" width="11" bestFit="1" customWidth="1"/>
    <col min="15638" max="15639" width="9.28515625" bestFit="1" customWidth="1"/>
    <col min="15640" max="15640" width="9.5703125" bestFit="1" customWidth="1"/>
    <col min="15641" max="15641" width="10.28515625" bestFit="1" customWidth="1"/>
    <col min="15642" max="15644" width="9.28515625" bestFit="1" customWidth="1"/>
    <col min="15647" max="15647" width="12" customWidth="1"/>
    <col min="15873" max="15873" width="5.28515625" customWidth="1"/>
    <col min="15874" max="15874" width="14.5703125" customWidth="1"/>
    <col min="15875" max="15875" width="6.5703125" customWidth="1"/>
    <col min="15876" max="15876" width="6.7109375" customWidth="1"/>
    <col min="15877" max="15877" width="7.42578125" customWidth="1"/>
    <col min="15878" max="15878" width="6.7109375" customWidth="1"/>
    <col min="15879" max="15879" width="6.28515625" customWidth="1"/>
    <col min="15880" max="15880" width="16.5703125" customWidth="1"/>
    <col min="15881" max="15881" width="7.42578125" customWidth="1"/>
    <col min="15882" max="15882" width="6.42578125" customWidth="1"/>
    <col min="15883" max="15883" width="7.5703125" customWidth="1"/>
    <col min="15884" max="15884" width="7.140625" customWidth="1"/>
    <col min="15885" max="15885" width="8.140625" customWidth="1"/>
    <col min="15886" max="15886" width="8.85546875" customWidth="1"/>
    <col min="15887" max="15887" width="9.5703125" bestFit="1" customWidth="1"/>
    <col min="15888" max="15888" width="9.28515625" bestFit="1" customWidth="1"/>
    <col min="15889" max="15889" width="8.85546875" customWidth="1"/>
    <col min="15890" max="15890" width="10.28515625" customWidth="1"/>
    <col min="15891" max="15891" width="9.28515625" bestFit="1" customWidth="1"/>
    <col min="15892" max="15892" width="11" bestFit="1" customWidth="1"/>
    <col min="15894" max="15895" width="9.28515625" bestFit="1" customWidth="1"/>
    <col min="15896" max="15896" width="9.5703125" bestFit="1" customWidth="1"/>
    <col min="15897" max="15897" width="10.28515625" bestFit="1" customWidth="1"/>
    <col min="15898" max="15900" width="9.28515625" bestFit="1" customWidth="1"/>
    <col min="15903" max="15903" width="12" customWidth="1"/>
    <col min="16129" max="16129" width="5.28515625" customWidth="1"/>
    <col min="16130" max="16130" width="14.5703125" customWidth="1"/>
    <col min="16131" max="16131" width="6.5703125" customWidth="1"/>
    <col min="16132" max="16132" width="6.7109375" customWidth="1"/>
    <col min="16133" max="16133" width="7.42578125" customWidth="1"/>
    <col min="16134" max="16134" width="6.7109375" customWidth="1"/>
    <col min="16135" max="16135" width="6.28515625" customWidth="1"/>
    <col min="16136" max="16136" width="16.5703125" customWidth="1"/>
    <col min="16137" max="16137" width="7.42578125" customWidth="1"/>
    <col min="16138" max="16138" width="6.42578125" customWidth="1"/>
    <col min="16139" max="16139" width="7.5703125" customWidth="1"/>
    <col min="16140" max="16140" width="7.140625" customWidth="1"/>
    <col min="16141" max="16141" width="8.140625" customWidth="1"/>
    <col min="16142" max="16142" width="8.85546875" customWidth="1"/>
    <col min="16143" max="16143" width="9.5703125" bestFit="1" customWidth="1"/>
    <col min="16144" max="16144" width="9.28515625" bestFit="1" customWidth="1"/>
    <col min="16145" max="16145" width="8.85546875" customWidth="1"/>
    <col min="16146" max="16146" width="10.28515625" customWidth="1"/>
    <col min="16147" max="16147" width="9.28515625" bestFit="1" customWidth="1"/>
    <col min="16148" max="16148" width="11" bestFit="1" customWidth="1"/>
    <col min="16150" max="16151" width="9.28515625" bestFit="1" customWidth="1"/>
    <col min="16152" max="16152" width="9.5703125" bestFit="1" customWidth="1"/>
    <col min="16153" max="16153" width="10.28515625" bestFit="1" customWidth="1"/>
    <col min="16154" max="16156" width="9.28515625" bestFit="1" customWidth="1"/>
    <col min="16159" max="16159" width="12" customWidth="1"/>
  </cols>
  <sheetData>
    <row r="1" spans="1:38" s="285" customFormat="1" ht="90" customHeight="1">
      <c r="T1" s="406" t="s">
        <v>476</v>
      </c>
      <c r="U1" s="406"/>
      <c r="V1" s="406"/>
      <c r="W1" s="406"/>
      <c r="X1" s="406"/>
      <c r="Y1" s="406"/>
      <c r="Z1" s="289"/>
      <c r="AA1" s="289"/>
      <c r="AB1" s="289"/>
      <c r="AC1" s="289"/>
      <c r="AD1" s="289"/>
      <c r="AE1" s="289"/>
    </row>
    <row r="2" spans="1:38" s="287" customFormat="1" ht="47.25" customHeight="1">
      <c r="A2" s="507" t="s">
        <v>375</v>
      </c>
      <c r="B2" s="508"/>
      <c r="C2" s="508"/>
      <c r="D2" s="508"/>
      <c r="E2" s="508"/>
      <c r="F2" s="508"/>
      <c r="G2" s="509"/>
      <c r="H2" s="405" t="s">
        <v>376</v>
      </c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291"/>
      <c r="AA2" s="291"/>
      <c r="AB2" s="291"/>
      <c r="AC2" s="291"/>
      <c r="AD2" s="291"/>
      <c r="AE2" s="291"/>
      <c r="AF2" s="340"/>
    </row>
    <row r="3" spans="1:38" s="285" customFormat="1" ht="39.75" customHeight="1">
      <c r="A3" s="402" t="s">
        <v>369</v>
      </c>
      <c r="B3" s="402"/>
      <c r="C3" s="402" t="s">
        <v>370</v>
      </c>
      <c r="D3" s="402"/>
      <c r="E3" s="402"/>
      <c r="F3" s="402"/>
      <c r="G3" s="402"/>
      <c r="H3" s="455" t="s">
        <v>399</v>
      </c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341"/>
      <c r="AA3" s="341"/>
      <c r="AB3" s="341"/>
      <c r="AC3" s="341"/>
      <c r="AD3" s="341"/>
      <c r="AE3" s="341"/>
      <c r="AF3" s="342"/>
    </row>
    <row r="4" spans="1:38" s="285" customFormat="1" ht="21.75" customHeight="1">
      <c r="A4" s="402"/>
      <c r="B4" s="402"/>
      <c r="C4" s="402" t="s">
        <v>372</v>
      </c>
      <c r="D4" s="402"/>
      <c r="E4" s="402"/>
      <c r="F4" s="402"/>
      <c r="G4" s="402"/>
      <c r="H4" s="403" t="s">
        <v>398</v>
      </c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293"/>
      <c r="AA4" s="293"/>
      <c r="AB4" s="293"/>
      <c r="AC4" s="293"/>
      <c r="AD4" s="293"/>
      <c r="AE4" s="293"/>
      <c r="AF4" s="288"/>
    </row>
    <row r="5" spans="1:38" s="285" customFormat="1" ht="26.25" customHeight="1">
      <c r="A5" s="402"/>
      <c r="B5" s="402"/>
      <c r="C5" s="402"/>
      <c r="D5" s="402"/>
      <c r="E5" s="402"/>
      <c r="F5" s="402"/>
      <c r="G5" s="402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293"/>
      <c r="AA5" s="293"/>
      <c r="AB5" s="293"/>
      <c r="AC5" s="293"/>
      <c r="AD5" s="293"/>
      <c r="AE5" s="293"/>
      <c r="AF5" s="288"/>
    </row>
    <row r="6" spans="1:38" s="285" customFormat="1" ht="47.25" customHeight="1">
      <c r="A6" s="453" t="s">
        <v>384</v>
      </c>
      <c r="B6" s="453"/>
      <c r="C6" s="420" t="s">
        <v>6</v>
      </c>
      <c r="D6" s="420"/>
      <c r="E6" s="420"/>
      <c r="F6" s="420"/>
      <c r="G6" s="420"/>
      <c r="R6" s="454"/>
      <c r="S6" s="454"/>
      <c r="T6" s="454"/>
      <c r="U6" s="454"/>
      <c r="V6" s="454"/>
      <c r="W6" s="454"/>
      <c r="X6" s="289"/>
      <c r="Y6" s="289"/>
    </row>
    <row r="7" spans="1:38" ht="18.75">
      <c r="A7" s="68"/>
      <c r="B7" s="68"/>
      <c r="C7" s="539"/>
      <c r="D7" s="539"/>
      <c r="E7" s="539"/>
      <c r="F7" s="539"/>
      <c r="G7" s="539"/>
      <c r="H7" s="349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</row>
    <row r="8" spans="1:38" ht="41.25" customHeight="1">
      <c r="A8" s="543" t="s">
        <v>9</v>
      </c>
      <c r="B8" s="544" t="s">
        <v>13</v>
      </c>
      <c r="C8" s="546" t="s">
        <v>20</v>
      </c>
      <c r="D8" s="546" t="s">
        <v>0</v>
      </c>
      <c r="E8" s="550" t="s">
        <v>14</v>
      </c>
      <c r="F8" s="551"/>
      <c r="G8" s="603" t="s">
        <v>1</v>
      </c>
      <c r="H8" s="550" t="s">
        <v>77</v>
      </c>
      <c r="I8" s="550" t="s">
        <v>18</v>
      </c>
      <c r="J8" s="551"/>
      <c r="K8" s="540" t="s">
        <v>15</v>
      </c>
      <c r="L8" s="540" t="s">
        <v>19</v>
      </c>
      <c r="M8" s="540" t="s">
        <v>16</v>
      </c>
      <c r="N8" s="540" t="s">
        <v>102</v>
      </c>
      <c r="O8" s="542" t="s">
        <v>103</v>
      </c>
      <c r="P8" s="542"/>
      <c r="Q8" s="542"/>
      <c r="R8" s="552" t="s">
        <v>73</v>
      </c>
      <c r="S8" s="552" t="s">
        <v>87</v>
      </c>
      <c r="T8" s="552" t="s">
        <v>24</v>
      </c>
      <c r="U8" s="542" t="s">
        <v>25</v>
      </c>
      <c r="V8" s="542"/>
      <c r="W8" s="542"/>
      <c r="X8" s="542"/>
      <c r="Y8" s="554" t="s">
        <v>48</v>
      </c>
      <c r="Z8" s="68"/>
      <c r="AA8" s="68"/>
      <c r="AB8" s="68"/>
      <c r="AC8" s="68"/>
      <c r="AD8" s="68"/>
      <c r="AE8" s="68"/>
      <c r="AF8" s="68"/>
      <c r="AG8" s="68"/>
      <c r="AH8" s="68"/>
      <c r="AI8" s="68">
        <v>5.7</v>
      </c>
      <c r="AJ8" s="68">
        <v>5.3</v>
      </c>
      <c r="AK8" s="68">
        <v>5.3</v>
      </c>
      <c r="AL8" s="68"/>
    </row>
    <row r="9" spans="1:38" ht="143.25" customHeight="1">
      <c r="A9" s="543"/>
      <c r="B9" s="545"/>
      <c r="C9" s="547"/>
      <c r="D9" s="547"/>
      <c r="E9" s="346" t="s">
        <v>2</v>
      </c>
      <c r="F9" s="346" t="s">
        <v>3</v>
      </c>
      <c r="G9" s="604"/>
      <c r="H9" s="551"/>
      <c r="I9" s="347" t="s">
        <v>4</v>
      </c>
      <c r="J9" s="347" t="s">
        <v>5</v>
      </c>
      <c r="K9" s="541"/>
      <c r="L9" s="541"/>
      <c r="M9" s="541"/>
      <c r="N9" s="541"/>
      <c r="O9" s="74" t="s">
        <v>97</v>
      </c>
      <c r="P9" s="74" t="s">
        <v>393</v>
      </c>
      <c r="Q9" s="74" t="s">
        <v>95</v>
      </c>
      <c r="R9" s="553"/>
      <c r="S9" s="553"/>
      <c r="T9" s="553"/>
      <c r="U9" s="74" t="s">
        <v>26</v>
      </c>
      <c r="V9" s="74" t="s">
        <v>32</v>
      </c>
      <c r="W9" s="74" t="s">
        <v>27</v>
      </c>
      <c r="X9" s="74" t="s">
        <v>28</v>
      </c>
      <c r="Y9" s="555"/>
      <c r="Z9" s="605"/>
      <c r="AA9" s="606">
        <f>T14-AA10</f>
        <v>-3.4279999999853317E-3</v>
      </c>
      <c r="AB9" s="605"/>
      <c r="AC9" s="68"/>
      <c r="AD9" s="68"/>
      <c r="AE9" s="68"/>
      <c r="AF9" s="68"/>
      <c r="AG9" s="68"/>
      <c r="AH9" s="68"/>
      <c r="AI9" s="68">
        <v>2014</v>
      </c>
      <c r="AJ9" s="68">
        <v>2015</v>
      </c>
      <c r="AK9" s="68">
        <v>2015</v>
      </c>
      <c r="AL9" s="68"/>
    </row>
    <row r="10" spans="1:38" ht="54.75" customHeight="1">
      <c r="A10" s="348">
        <v>1</v>
      </c>
      <c r="B10" s="607" t="s">
        <v>394</v>
      </c>
      <c r="C10" s="608" t="s">
        <v>395</v>
      </c>
      <c r="D10" s="609">
        <v>1</v>
      </c>
      <c r="E10" s="83"/>
      <c r="F10" s="83"/>
      <c r="G10" s="83">
        <v>1</v>
      </c>
      <c r="H10" s="610" t="s">
        <v>81</v>
      </c>
      <c r="I10" s="83">
        <v>1</v>
      </c>
      <c r="J10" s="83"/>
      <c r="K10" s="83">
        <v>4</v>
      </c>
      <c r="L10" s="88">
        <v>4440</v>
      </c>
      <c r="M10" s="83">
        <f>ROUND(L10/164.17*7.25,2)</f>
        <v>196.08</v>
      </c>
      <c r="N10" s="83">
        <f>ROUND(M10*I10,2)</f>
        <v>196.08</v>
      </c>
      <c r="O10" s="83">
        <f>N10*0.3</f>
        <v>58.823999999999998</v>
      </c>
      <c r="P10" s="83">
        <f>ROUND(N10*0.826,2)</f>
        <v>161.96</v>
      </c>
      <c r="Q10" s="83">
        <f>ROUND(N10*0,2)</f>
        <v>0</v>
      </c>
      <c r="R10" s="83">
        <f>SUM(N10:Q10)</f>
        <v>416.86400000000003</v>
      </c>
      <c r="S10" s="611">
        <f>ROUND(R10*0.302,2)</f>
        <v>125.89</v>
      </c>
      <c r="T10" s="82">
        <f>R10+S10</f>
        <v>542.75400000000002</v>
      </c>
      <c r="U10" s="83"/>
      <c r="V10" s="83"/>
      <c r="W10" s="83"/>
      <c r="X10" s="85"/>
      <c r="Y10" s="89">
        <f>T10+X10</f>
        <v>542.75400000000002</v>
      </c>
      <c r="Z10" s="605"/>
      <c r="AA10" s="606">
        <f>AA11+AB11</f>
        <v>1314.5174280000001</v>
      </c>
      <c r="AB10" s="605"/>
      <c r="AC10" s="68"/>
      <c r="AD10" s="68"/>
      <c r="AE10" s="68"/>
      <c r="AF10" s="68"/>
      <c r="AG10" s="68"/>
      <c r="AH10" s="68"/>
      <c r="AI10" s="71">
        <f>AA11*105.7%</f>
        <v>1067.161998</v>
      </c>
      <c r="AJ10" s="71">
        <f>AI10*105.3%</f>
        <v>1123.7215838939999</v>
      </c>
      <c r="AK10" s="71">
        <f>AJ10*105.3%</f>
        <v>1183.2788278403818</v>
      </c>
      <c r="AL10" s="68"/>
    </row>
    <row r="11" spans="1:38" ht="18">
      <c r="A11" s="612">
        <v>2</v>
      </c>
      <c r="B11" s="613" t="s">
        <v>396</v>
      </c>
      <c r="C11" s="614" t="s">
        <v>6</v>
      </c>
      <c r="D11" s="614">
        <v>100</v>
      </c>
      <c r="E11" s="615" t="s">
        <v>40</v>
      </c>
      <c r="F11" s="615"/>
      <c r="G11" s="615"/>
      <c r="H11" s="616" t="s">
        <v>81</v>
      </c>
      <c r="I11" s="615">
        <v>1</v>
      </c>
      <c r="J11" s="615">
        <f>I11</f>
        <v>1</v>
      </c>
      <c r="K11" s="615">
        <v>4</v>
      </c>
      <c r="L11" s="615">
        <v>4440</v>
      </c>
      <c r="M11" s="615">
        <f>ROUND(L11/164.17*7.25,2)</f>
        <v>196.08</v>
      </c>
      <c r="N11" s="615">
        <f>ROUND(M11*I11,2)</f>
        <v>196.08</v>
      </c>
      <c r="O11" s="615">
        <f>N11*1</f>
        <v>196.08</v>
      </c>
      <c r="P11" s="615">
        <f>ROUND(N11*0.943,2)</f>
        <v>184.9</v>
      </c>
      <c r="Q11" s="615">
        <f>ROUND(N11*0.08,2)</f>
        <v>15.69</v>
      </c>
      <c r="R11" s="615">
        <f>SUM(N11:Q11)</f>
        <v>592.75000000000011</v>
      </c>
      <c r="S11" s="617">
        <f>ROUND(R11*0.302,2)</f>
        <v>179.01</v>
      </c>
      <c r="T11" s="618">
        <f>R11+S11</f>
        <v>771.7600000000001</v>
      </c>
      <c r="U11" s="619" t="s">
        <v>31</v>
      </c>
      <c r="V11" s="85">
        <v>32.28</v>
      </c>
      <c r="W11" s="85">
        <v>12.4031</v>
      </c>
      <c r="X11" s="85">
        <f>ROUND(V11*W11,2)</f>
        <v>400.37</v>
      </c>
      <c r="Y11" s="620">
        <f>T11+X11+X13+X12</f>
        <v>1200.1300000000001</v>
      </c>
      <c r="Z11" s="605">
        <v>211</v>
      </c>
      <c r="AA11" s="606">
        <f>R14</f>
        <v>1009.6140000000001</v>
      </c>
      <c r="AB11" s="605">
        <f>(AA11*AF12%)</f>
        <v>304.90342800000002</v>
      </c>
      <c r="AC11" s="68"/>
      <c r="AD11" s="68"/>
      <c r="AE11" s="70">
        <f>T14</f>
        <v>1314.5140000000001</v>
      </c>
      <c r="AF11" s="68">
        <v>100</v>
      </c>
      <c r="AG11" s="68"/>
      <c r="AH11" s="68"/>
      <c r="AI11" s="71">
        <f>AA12*105.7%</f>
        <v>322.27929999999998</v>
      </c>
      <c r="AJ11" s="71">
        <f>AI11*105.3%</f>
        <v>339.36010289999996</v>
      </c>
      <c r="AK11" s="71">
        <f>AJ11*105.3%</f>
        <v>357.34618835369992</v>
      </c>
      <c r="AL11" s="68"/>
    </row>
    <row r="12" spans="1:38" ht="18">
      <c r="A12" s="621"/>
      <c r="B12" s="622"/>
      <c r="C12" s="623"/>
      <c r="D12" s="623"/>
      <c r="E12" s="624"/>
      <c r="F12" s="624"/>
      <c r="G12" s="624"/>
      <c r="H12" s="625"/>
      <c r="I12" s="624"/>
      <c r="J12" s="624"/>
      <c r="K12" s="624"/>
      <c r="L12" s="624"/>
      <c r="M12" s="624"/>
      <c r="N12" s="624"/>
      <c r="O12" s="624"/>
      <c r="P12" s="624"/>
      <c r="Q12" s="624"/>
      <c r="R12" s="624"/>
      <c r="S12" s="626"/>
      <c r="T12" s="627"/>
      <c r="U12" s="619" t="s">
        <v>397</v>
      </c>
      <c r="V12" s="85"/>
      <c r="W12" s="85"/>
      <c r="X12" s="1"/>
      <c r="Y12" s="628"/>
      <c r="Z12" s="605">
        <v>213</v>
      </c>
      <c r="AA12" s="606">
        <f>S14</f>
        <v>304.89999999999998</v>
      </c>
      <c r="AB12" s="605"/>
      <c r="AC12" s="68"/>
      <c r="AD12" s="68"/>
      <c r="AE12" s="70">
        <f>(AE11*AF12)/AF11</f>
        <v>396.983228</v>
      </c>
      <c r="AF12" s="68">
        <v>30.2</v>
      </c>
      <c r="AG12" s="68"/>
      <c r="AH12" s="68"/>
      <c r="AI12" s="71"/>
      <c r="AJ12" s="71"/>
      <c r="AK12" s="71"/>
      <c r="AL12" s="68"/>
    </row>
    <row r="13" spans="1:38" ht="18">
      <c r="A13" s="629"/>
      <c r="B13" s="630"/>
      <c r="C13" s="631"/>
      <c r="D13" s="631"/>
      <c r="E13" s="632"/>
      <c r="F13" s="632"/>
      <c r="G13" s="632"/>
      <c r="H13" s="633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4"/>
      <c r="T13" s="635"/>
      <c r="U13" s="619" t="s">
        <v>30</v>
      </c>
      <c r="V13" s="348">
        <v>80</v>
      </c>
      <c r="W13" s="85">
        <v>0.35</v>
      </c>
      <c r="X13" s="85">
        <f>ROUND(V13*W13,2)</f>
        <v>28</v>
      </c>
      <c r="Y13" s="636"/>
      <c r="Z13" s="605"/>
      <c r="AA13" s="606"/>
      <c r="AB13" s="605"/>
      <c r="AC13" s="68"/>
      <c r="AD13" s="68"/>
      <c r="AE13" s="70"/>
      <c r="AF13" s="68"/>
      <c r="AG13" s="68"/>
      <c r="AH13" s="68"/>
      <c r="AI13" s="71"/>
      <c r="AJ13" s="71"/>
      <c r="AK13" s="71"/>
      <c r="AL13" s="68"/>
    </row>
    <row r="14" spans="1:38" ht="18">
      <c r="A14" s="348"/>
      <c r="B14" s="548" t="s">
        <v>8</v>
      </c>
      <c r="C14" s="549"/>
      <c r="D14" s="90"/>
      <c r="E14" s="77"/>
      <c r="F14" s="77"/>
      <c r="G14" s="77"/>
      <c r="H14" s="77"/>
      <c r="I14" s="91">
        <f>SUM(I10:I13)</f>
        <v>2</v>
      </c>
      <c r="J14" s="91">
        <f>SUM(J10:J13)</f>
        <v>1</v>
      </c>
      <c r="K14" s="91"/>
      <c r="L14" s="91"/>
      <c r="M14" s="91"/>
      <c r="N14" s="91">
        <f t="shared" ref="N14:T14" si="0">SUM(N10:N13)</f>
        <v>392.16</v>
      </c>
      <c r="O14" s="92">
        <f t="shared" si="0"/>
        <v>254.904</v>
      </c>
      <c r="P14" s="91">
        <f t="shared" si="0"/>
        <v>346.86</v>
      </c>
      <c r="Q14" s="91">
        <f t="shared" si="0"/>
        <v>15.69</v>
      </c>
      <c r="R14" s="92">
        <f t="shared" si="0"/>
        <v>1009.6140000000001</v>
      </c>
      <c r="S14" s="91">
        <f t="shared" si="0"/>
        <v>304.89999999999998</v>
      </c>
      <c r="T14" s="92">
        <f t="shared" si="0"/>
        <v>1314.5140000000001</v>
      </c>
      <c r="U14" s="91"/>
      <c r="V14" s="91"/>
      <c r="W14" s="91"/>
      <c r="X14" s="92">
        <f>SUM(X10:X13)</f>
        <v>428.37</v>
      </c>
      <c r="Y14" s="93">
        <f>SUM(Y10:Y13)</f>
        <v>1742.884</v>
      </c>
      <c r="Z14" s="605"/>
      <c r="AA14" s="606"/>
      <c r="AB14" s="605"/>
      <c r="AC14" s="68"/>
      <c r="AD14" s="68"/>
      <c r="AE14" s="70">
        <f>(AA11*100)/AE11</f>
        <v>76.805115807058726</v>
      </c>
      <c r="AF14" s="68"/>
      <c r="AG14" s="68"/>
      <c r="AH14" s="68"/>
      <c r="AI14" s="71">
        <f>AA15*105.7%</f>
        <v>452.78708999999998</v>
      </c>
      <c r="AJ14" s="71">
        <f>AI14*105.3%</f>
        <v>476.78480576999993</v>
      </c>
      <c r="AK14" s="71">
        <f>AJ14*105.3%</f>
        <v>502.05440047580993</v>
      </c>
      <c r="AL14" s="68"/>
    </row>
    <row r="15" spans="1:38" ht="18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>
        <v>1009.67</v>
      </c>
      <c r="S15" s="68"/>
      <c r="T15" s="68"/>
      <c r="U15" s="68"/>
      <c r="V15" s="68"/>
      <c r="W15" s="68"/>
      <c r="X15" s="68"/>
      <c r="Y15" s="68">
        <v>1703.894</v>
      </c>
      <c r="Z15" s="605">
        <v>340</v>
      </c>
      <c r="AA15" s="606">
        <f>X11+X12+X13</f>
        <v>428.37</v>
      </c>
      <c r="AB15" s="605"/>
      <c r="AC15" s="68"/>
      <c r="AD15" s="68"/>
      <c r="AE15" s="70">
        <f>AF12+AE14</f>
        <v>107.00511580705873</v>
      </c>
      <c r="AF15" s="68"/>
      <c r="AG15" s="68"/>
      <c r="AH15" s="68"/>
      <c r="AI15" s="71">
        <f>AI14+AI11+AI10</f>
        <v>1842.228388</v>
      </c>
      <c r="AJ15" s="71">
        <f>AJ14+AJ11+AJ10</f>
        <v>1939.8664925639998</v>
      </c>
      <c r="AK15" s="71">
        <f>AK14+AK11+AK10</f>
        <v>2042.6794166698917</v>
      </c>
      <c r="AL15" s="68"/>
    </row>
    <row r="16" spans="1:38" ht="18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70">
        <f>R15-R14</f>
        <v>5.5999999999812644E-2</v>
      </c>
      <c r="S16" s="68"/>
      <c r="T16" s="68"/>
      <c r="U16" s="68"/>
      <c r="V16" s="68"/>
      <c r="W16" s="68"/>
      <c r="X16" s="68"/>
      <c r="Y16" s="71">
        <f>Y15-Y14</f>
        <v>-38.990000000000009</v>
      </c>
      <c r="Z16" s="605"/>
      <c r="AA16" s="605"/>
      <c r="AB16" s="605"/>
      <c r="AC16" s="68"/>
      <c r="AD16" s="68"/>
      <c r="AE16" s="68"/>
      <c r="AF16" s="68"/>
      <c r="AG16" s="68"/>
      <c r="AH16" s="68"/>
      <c r="AI16" s="68"/>
      <c r="AJ16" s="68"/>
      <c r="AK16" s="68"/>
      <c r="AL16" s="68"/>
    </row>
    <row r="17" spans="1:38" ht="18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51"/>
      <c r="AA17" s="606">
        <f>AA11+AA12+AA13+AA15</f>
        <v>1742.884</v>
      </c>
      <c r="AB17" s="605"/>
      <c r="AC17" s="68"/>
      <c r="AD17" s="68"/>
      <c r="AE17" s="68"/>
      <c r="AF17" s="68"/>
      <c r="AG17" s="68"/>
      <c r="AH17" s="68"/>
      <c r="AI17" s="68"/>
      <c r="AJ17" s="68"/>
      <c r="AK17" s="68"/>
      <c r="AL17" s="68"/>
    </row>
  </sheetData>
  <mergeCells count="52">
    <mergeCell ref="C4:G5"/>
    <mergeCell ref="A6:B6"/>
    <mergeCell ref="C6:G6"/>
    <mergeCell ref="R6:W6"/>
    <mergeCell ref="H2:Y2"/>
    <mergeCell ref="H3:Y3"/>
    <mergeCell ref="H4:Y5"/>
    <mergeCell ref="S11:S13"/>
    <mergeCell ref="T11:T13"/>
    <mergeCell ref="Y11:Y13"/>
    <mergeCell ref="B14:C14"/>
    <mergeCell ref="T1:Y1"/>
    <mergeCell ref="A2:G2"/>
    <mergeCell ref="A3:B5"/>
    <mergeCell ref="C3:G3"/>
    <mergeCell ref="M11:M13"/>
    <mergeCell ref="N11:N13"/>
    <mergeCell ref="O11:O13"/>
    <mergeCell ref="P11:P13"/>
    <mergeCell ref="Q11:Q13"/>
    <mergeCell ref="R11:R13"/>
    <mergeCell ref="G11:G13"/>
    <mergeCell ref="H11:H13"/>
    <mergeCell ref="I11:I13"/>
    <mergeCell ref="J11:J13"/>
    <mergeCell ref="K11:K13"/>
    <mergeCell ref="L11:L13"/>
    <mergeCell ref="A11:A13"/>
    <mergeCell ref="B11:B13"/>
    <mergeCell ref="C11:C13"/>
    <mergeCell ref="D11:D13"/>
    <mergeCell ref="E11:E13"/>
    <mergeCell ref="F11:F13"/>
    <mergeCell ref="O8:Q8"/>
    <mergeCell ref="R8:R9"/>
    <mergeCell ref="S8:S9"/>
    <mergeCell ref="T8:T9"/>
    <mergeCell ref="U8:X8"/>
    <mergeCell ref="Y8:Y9"/>
    <mergeCell ref="H8:H9"/>
    <mergeCell ref="I8:J8"/>
    <mergeCell ref="K8:K9"/>
    <mergeCell ref="L8:L9"/>
    <mergeCell ref="M8:M9"/>
    <mergeCell ref="N8:N9"/>
    <mergeCell ref="C7:G7"/>
    <mergeCell ref="A8:A9"/>
    <mergeCell ref="B8:B9"/>
    <mergeCell ref="C8:C9"/>
    <mergeCell ref="D8:D9"/>
    <mergeCell ref="E8:F8"/>
    <mergeCell ref="G8:G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AC2057"/>
  <sheetViews>
    <sheetView view="pageBreakPreview" zoomScale="95" zoomScaleNormal="100" zoomScaleSheetLayoutView="95" workbookViewId="0">
      <selection activeCell="G4" sqref="G4"/>
    </sheetView>
  </sheetViews>
  <sheetFormatPr defaultRowHeight="11.25" outlineLevelCol="1"/>
  <cols>
    <col min="1" max="1" width="4.7109375" style="199" customWidth="1"/>
    <col min="2" max="2" width="10.140625" style="203" customWidth="1"/>
    <col min="3" max="3" width="28.85546875" style="199" customWidth="1"/>
    <col min="4" max="4" width="6.5703125" style="217" customWidth="1"/>
    <col min="5" max="5" width="7.7109375" style="217" customWidth="1"/>
    <col min="6" max="6" width="8.140625" style="217" customWidth="1"/>
    <col min="7" max="7" width="9" style="217" customWidth="1"/>
    <col min="8" max="8" width="7" style="217" customWidth="1"/>
    <col min="9" max="10" width="7.5703125" style="217" customWidth="1"/>
    <col min="11" max="11" width="7.85546875" style="217" customWidth="1"/>
    <col min="12" max="13" width="11.5703125" style="199" hidden="1" customWidth="1" outlineLevel="1"/>
    <col min="14" max="15" width="13.28515625" style="199" hidden="1" customWidth="1" outlineLevel="1"/>
    <col min="16" max="16" width="13.28515625" style="202" hidden="1" customWidth="1" outlineLevel="1"/>
    <col min="17" max="17" width="12.5703125" style="199" hidden="1" customWidth="1" outlineLevel="1"/>
    <col min="18" max="20" width="9.140625" style="199" hidden="1" customWidth="1" outlineLevel="1"/>
    <col min="21" max="27" width="12.7109375" style="199" hidden="1" customWidth="1" outlineLevel="1"/>
    <col min="28" max="28" width="9.140625" style="199" collapsed="1"/>
    <col min="29" max="256" width="9.140625" style="199"/>
    <col min="257" max="257" width="4.7109375" style="199" customWidth="1"/>
    <col min="258" max="258" width="10.140625" style="199" customWidth="1"/>
    <col min="259" max="259" width="28.85546875" style="199" customWidth="1"/>
    <col min="260" max="260" width="6.5703125" style="199" customWidth="1"/>
    <col min="261" max="261" width="7.7109375" style="199" customWidth="1"/>
    <col min="262" max="262" width="8.140625" style="199" customWidth="1"/>
    <col min="263" max="263" width="9" style="199" customWidth="1"/>
    <col min="264" max="264" width="7" style="199" customWidth="1"/>
    <col min="265" max="266" width="7.5703125" style="199" customWidth="1"/>
    <col min="267" max="267" width="7.85546875" style="199" customWidth="1"/>
    <col min="268" max="283" width="0" style="199" hidden="1" customWidth="1"/>
    <col min="284" max="512" width="9.140625" style="199"/>
    <col min="513" max="513" width="4.7109375" style="199" customWidth="1"/>
    <col min="514" max="514" width="10.140625" style="199" customWidth="1"/>
    <col min="515" max="515" width="28.85546875" style="199" customWidth="1"/>
    <col min="516" max="516" width="6.5703125" style="199" customWidth="1"/>
    <col min="517" max="517" width="7.7109375" style="199" customWidth="1"/>
    <col min="518" max="518" width="8.140625" style="199" customWidth="1"/>
    <col min="519" max="519" width="9" style="199" customWidth="1"/>
    <col min="520" max="520" width="7" style="199" customWidth="1"/>
    <col min="521" max="522" width="7.5703125" style="199" customWidth="1"/>
    <col min="523" max="523" width="7.85546875" style="199" customWidth="1"/>
    <col min="524" max="539" width="0" style="199" hidden="1" customWidth="1"/>
    <col min="540" max="768" width="9.140625" style="199"/>
    <col min="769" max="769" width="4.7109375" style="199" customWidth="1"/>
    <col min="770" max="770" width="10.140625" style="199" customWidth="1"/>
    <col min="771" max="771" width="28.85546875" style="199" customWidth="1"/>
    <col min="772" max="772" width="6.5703125" style="199" customWidth="1"/>
    <col min="773" max="773" width="7.7109375" style="199" customWidth="1"/>
    <col min="774" max="774" width="8.140625" style="199" customWidth="1"/>
    <col min="775" max="775" width="9" style="199" customWidth="1"/>
    <col min="776" max="776" width="7" style="199" customWidth="1"/>
    <col min="777" max="778" width="7.5703125" style="199" customWidth="1"/>
    <col min="779" max="779" width="7.85546875" style="199" customWidth="1"/>
    <col min="780" max="795" width="0" style="199" hidden="1" customWidth="1"/>
    <col min="796" max="1024" width="9.140625" style="199"/>
    <col min="1025" max="1025" width="4.7109375" style="199" customWidth="1"/>
    <col min="1026" max="1026" width="10.140625" style="199" customWidth="1"/>
    <col min="1027" max="1027" width="28.85546875" style="199" customWidth="1"/>
    <col min="1028" max="1028" width="6.5703125" style="199" customWidth="1"/>
    <col min="1029" max="1029" width="7.7109375" style="199" customWidth="1"/>
    <col min="1030" max="1030" width="8.140625" style="199" customWidth="1"/>
    <col min="1031" max="1031" width="9" style="199" customWidth="1"/>
    <col min="1032" max="1032" width="7" style="199" customWidth="1"/>
    <col min="1033" max="1034" width="7.5703125" style="199" customWidth="1"/>
    <col min="1035" max="1035" width="7.85546875" style="199" customWidth="1"/>
    <col min="1036" max="1051" width="0" style="199" hidden="1" customWidth="1"/>
    <col min="1052" max="1280" width="9.140625" style="199"/>
    <col min="1281" max="1281" width="4.7109375" style="199" customWidth="1"/>
    <col min="1282" max="1282" width="10.140625" style="199" customWidth="1"/>
    <col min="1283" max="1283" width="28.85546875" style="199" customWidth="1"/>
    <col min="1284" max="1284" width="6.5703125" style="199" customWidth="1"/>
    <col min="1285" max="1285" width="7.7109375" style="199" customWidth="1"/>
    <col min="1286" max="1286" width="8.140625" style="199" customWidth="1"/>
    <col min="1287" max="1287" width="9" style="199" customWidth="1"/>
    <col min="1288" max="1288" width="7" style="199" customWidth="1"/>
    <col min="1289" max="1290" width="7.5703125" style="199" customWidth="1"/>
    <col min="1291" max="1291" width="7.85546875" style="199" customWidth="1"/>
    <col min="1292" max="1307" width="0" style="199" hidden="1" customWidth="1"/>
    <col min="1308" max="1536" width="9.140625" style="199"/>
    <col min="1537" max="1537" width="4.7109375" style="199" customWidth="1"/>
    <col min="1538" max="1538" width="10.140625" style="199" customWidth="1"/>
    <col min="1539" max="1539" width="28.85546875" style="199" customWidth="1"/>
    <col min="1540" max="1540" width="6.5703125" style="199" customWidth="1"/>
    <col min="1541" max="1541" width="7.7109375" style="199" customWidth="1"/>
    <col min="1542" max="1542" width="8.140625" style="199" customWidth="1"/>
    <col min="1543" max="1543" width="9" style="199" customWidth="1"/>
    <col min="1544" max="1544" width="7" style="199" customWidth="1"/>
    <col min="1545" max="1546" width="7.5703125" style="199" customWidth="1"/>
    <col min="1547" max="1547" width="7.85546875" style="199" customWidth="1"/>
    <col min="1548" max="1563" width="0" style="199" hidden="1" customWidth="1"/>
    <col min="1564" max="1792" width="9.140625" style="199"/>
    <col min="1793" max="1793" width="4.7109375" style="199" customWidth="1"/>
    <col min="1794" max="1794" width="10.140625" style="199" customWidth="1"/>
    <col min="1795" max="1795" width="28.85546875" style="199" customWidth="1"/>
    <col min="1796" max="1796" width="6.5703125" style="199" customWidth="1"/>
    <col min="1797" max="1797" width="7.7109375" style="199" customWidth="1"/>
    <col min="1798" max="1798" width="8.140625" style="199" customWidth="1"/>
    <col min="1799" max="1799" width="9" style="199" customWidth="1"/>
    <col min="1800" max="1800" width="7" style="199" customWidth="1"/>
    <col min="1801" max="1802" width="7.5703125" style="199" customWidth="1"/>
    <col min="1803" max="1803" width="7.85546875" style="199" customWidth="1"/>
    <col min="1804" max="1819" width="0" style="199" hidden="1" customWidth="1"/>
    <col min="1820" max="2048" width="9.140625" style="199"/>
    <col min="2049" max="2049" width="4.7109375" style="199" customWidth="1"/>
    <col min="2050" max="2050" width="10.140625" style="199" customWidth="1"/>
    <col min="2051" max="2051" width="28.85546875" style="199" customWidth="1"/>
    <col min="2052" max="2052" width="6.5703125" style="199" customWidth="1"/>
    <col min="2053" max="2053" width="7.7109375" style="199" customWidth="1"/>
    <col min="2054" max="2054" width="8.140625" style="199" customWidth="1"/>
    <col min="2055" max="2055" width="9" style="199" customWidth="1"/>
    <col min="2056" max="2056" width="7" style="199" customWidth="1"/>
    <col min="2057" max="2058" width="7.5703125" style="199" customWidth="1"/>
    <col min="2059" max="2059" width="7.85546875" style="199" customWidth="1"/>
    <col min="2060" max="2075" width="0" style="199" hidden="1" customWidth="1"/>
    <col min="2076" max="2304" width="9.140625" style="199"/>
    <col min="2305" max="2305" width="4.7109375" style="199" customWidth="1"/>
    <col min="2306" max="2306" width="10.140625" style="199" customWidth="1"/>
    <col min="2307" max="2307" width="28.85546875" style="199" customWidth="1"/>
    <col min="2308" max="2308" width="6.5703125" style="199" customWidth="1"/>
    <col min="2309" max="2309" width="7.7109375" style="199" customWidth="1"/>
    <col min="2310" max="2310" width="8.140625" style="199" customWidth="1"/>
    <col min="2311" max="2311" width="9" style="199" customWidth="1"/>
    <col min="2312" max="2312" width="7" style="199" customWidth="1"/>
    <col min="2313" max="2314" width="7.5703125" style="199" customWidth="1"/>
    <col min="2315" max="2315" width="7.85546875" style="199" customWidth="1"/>
    <col min="2316" max="2331" width="0" style="199" hidden="1" customWidth="1"/>
    <col min="2332" max="2560" width="9.140625" style="199"/>
    <col min="2561" max="2561" width="4.7109375" style="199" customWidth="1"/>
    <col min="2562" max="2562" width="10.140625" style="199" customWidth="1"/>
    <col min="2563" max="2563" width="28.85546875" style="199" customWidth="1"/>
    <col min="2564" max="2564" width="6.5703125" style="199" customWidth="1"/>
    <col min="2565" max="2565" width="7.7109375" style="199" customWidth="1"/>
    <col min="2566" max="2566" width="8.140625" style="199" customWidth="1"/>
    <col min="2567" max="2567" width="9" style="199" customWidth="1"/>
    <col min="2568" max="2568" width="7" style="199" customWidth="1"/>
    <col min="2569" max="2570" width="7.5703125" style="199" customWidth="1"/>
    <col min="2571" max="2571" width="7.85546875" style="199" customWidth="1"/>
    <col min="2572" max="2587" width="0" style="199" hidden="1" customWidth="1"/>
    <col min="2588" max="2816" width="9.140625" style="199"/>
    <col min="2817" max="2817" width="4.7109375" style="199" customWidth="1"/>
    <col min="2818" max="2818" width="10.140625" style="199" customWidth="1"/>
    <col min="2819" max="2819" width="28.85546875" style="199" customWidth="1"/>
    <col min="2820" max="2820" width="6.5703125" style="199" customWidth="1"/>
    <col min="2821" max="2821" width="7.7109375" style="199" customWidth="1"/>
    <col min="2822" max="2822" width="8.140625" style="199" customWidth="1"/>
    <col min="2823" max="2823" width="9" style="199" customWidth="1"/>
    <col min="2824" max="2824" width="7" style="199" customWidth="1"/>
    <col min="2825" max="2826" width="7.5703125" style="199" customWidth="1"/>
    <col min="2827" max="2827" width="7.85546875" style="199" customWidth="1"/>
    <col min="2828" max="2843" width="0" style="199" hidden="1" customWidth="1"/>
    <col min="2844" max="3072" width="9.140625" style="199"/>
    <col min="3073" max="3073" width="4.7109375" style="199" customWidth="1"/>
    <col min="3074" max="3074" width="10.140625" style="199" customWidth="1"/>
    <col min="3075" max="3075" width="28.85546875" style="199" customWidth="1"/>
    <col min="3076" max="3076" width="6.5703125" style="199" customWidth="1"/>
    <col min="3077" max="3077" width="7.7109375" style="199" customWidth="1"/>
    <col min="3078" max="3078" width="8.140625" style="199" customWidth="1"/>
    <col min="3079" max="3079" width="9" style="199" customWidth="1"/>
    <col min="3080" max="3080" width="7" style="199" customWidth="1"/>
    <col min="3081" max="3082" width="7.5703125" style="199" customWidth="1"/>
    <col min="3083" max="3083" width="7.85546875" style="199" customWidth="1"/>
    <col min="3084" max="3099" width="0" style="199" hidden="1" customWidth="1"/>
    <col min="3100" max="3328" width="9.140625" style="199"/>
    <col min="3329" max="3329" width="4.7109375" style="199" customWidth="1"/>
    <col min="3330" max="3330" width="10.140625" style="199" customWidth="1"/>
    <col min="3331" max="3331" width="28.85546875" style="199" customWidth="1"/>
    <col min="3332" max="3332" width="6.5703125" style="199" customWidth="1"/>
    <col min="3333" max="3333" width="7.7109375" style="199" customWidth="1"/>
    <col min="3334" max="3334" width="8.140625" style="199" customWidth="1"/>
    <col min="3335" max="3335" width="9" style="199" customWidth="1"/>
    <col min="3336" max="3336" width="7" style="199" customWidth="1"/>
    <col min="3337" max="3338" width="7.5703125" style="199" customWidth="1"/>
    <col min="3339" max="3339" width="7.85546875" style="199" customWidth="1"/>
    <col min="3340" max="3355" width="0" style="199" hidden="1" customWidth="1"/>
    <col min="3356" max="3584" width="9.140625" style="199"/>
    <col min="3585" max="3585" width="4.7109375" style="199" customWidth="1"/>
    <col min="3586" max="3586" width="10.140625" style="199" customWidth="1"/>
    <col min="3587" max="3587" width="28.85546875" style="199" customWidth="1"/>
    <col min="3588" max="3588" width="6.5703125" style="199" customWidth="1"/>
    <col min="3589" max="3589" width="7.7109375" style="199" customWidth="1"/>
    <col min="3590" max="3590" width="8.140625" style="199" customWidth="1"/>
    <col min="3591" max="3591" width="9" style="199" customWidth="1"/>
    <col min="3592" max="3592" width="7" style="199" customWidth="1"/>
    <col min="3593" max="3594" width="7.5703125" style="199" customWidth="1"/>
    <col min="3595" max="3595" width="7.85546875" style="199" customWidth="1"/>
    <col min="3596" max="3611" width="0" style="199" hidden="1" customWidth="1"/>
    <col min="3612" max="3840" width="9.140625" style="199"/>
    <col min="3841" max="3841" width="4.7109375" style="199" customWidth="1"/>
    <col min="3842" max="3842" width="10.140625" style="199" customWidth="1"/>
    <col min="3843" max="3843" width="28.85546875" style="199" customWidth="1"/>
    <col min="3844" max="3844" width="6.5703125" style="199" customWidth="1"/>
    <col min="3845" max="3845" width="7.7109375" style="199" customWidth="1"/>
    <col min="3846" max="3846" width="8.140625" style="199" customWidth="1"/>
    <col min="3847" max="3847" width="9" style="199" customWidth="1"/>
    <col min="3848" max="3848" width="7" style="199" customWidth="1"/>
    <col min="3849" max="3850" width="7.5703125" style="199" customWidth="1"/>
    <col min="3851" max="3851" width="7.85546875" style="199" customWidth="1"/>
    <col min="3852" max="3867" width="0" style="199" hidden="1" customWidth="1"/>
    <col min="3868" max="4096" width="9.140625" style="199"/>
    <col min="4097" max="4097" width="4.7109375" style="199" customWidth="1"/>
    <col min="4098" max="4098" width="10.140625" style="199" customWidth="1"/>
    <col min="4099" max="4099" width="28.85546875" style="199" customWidth="1"/>
    <col min="4100" max="4100" width="6.5703125" style="199" customWidth="1"/>
    <col min="4101" max="4101" width="7.7109375" style="199" customWidth="1"/>
    <col min="4102" max="4102" width="8.140625" style="199" customWidth="1"/>
    <col min="4103" max="4103" width="9" style="199" customWidth="1"/>
    <col min="4104" max="4104" width="7" style="199" customWidth="1"/>
    <col min="4105" max="4106" width="7.5703125" style="199" customWidth="1"/>
    <col min="4107" max="4107" width="7.85546875" style="199" customWidth="1"/>
    <col min="4108" max="4123" width="0" style="199" hidden="1" customWidth="1"/>
    <col min="4124" max="4352" width="9.140625" style="199"/>
    <col min="4353" max="4353" width="4.7109375" style="199" customWidth="1"/>
    <col min="4354" max="4354" width="10.140625" style="199" customWidth="1"/>
    <col min="4355" max="4355" width="28.85546875" style="199" customWidth="1"/>
    <col min="4356" max="4356" width="6.5703125" style="199" customWidth="1"/>
    <col min="4357" max="4357" width="7.7109375" style="199" customWidth="1"/>
    <col min="4358" max="4358" width="8.140625" style="199" customWidth="1"/>
    <col min="4359" max="4359" width="9" style="199" customWidth="1"/>
    <col min="4360" max="4360" width="7" style="199" customWidth="1"/>
    <col min="4361" max="4362" width="7.5703125" style="199" customWidth="1"/>
    <col min="4363" max="4363" width="7.85546875" style="199" customWidth="1"/>
    <col min="4364" max="4379" width="0" style="199" hidden="1" customWidth="1"/>
    <col min="4380" max="4608" width="9.140625" style="199"/>
    <col min="4609" max="4609" width="4.7109375" style="199" customWidth="1"/>
    <col min="4610" max="4610" width="10.140625" style="199" customWidth="1"/>
    <col min="4611" max="4611" width="28.85546875" style="199" customWidth="1"/>
    <col min="4612" max="4612" width="6.5703125" style="199" customWidth="1"/>
    <col min="4613" max="4613" width="7.7109375" style="199" customWidth="1"/>
    <col min="4614" max="4614" width="8.140625" style="199" customWidth="1"/>
    <col min="4615" max="4615" width="9" style="199" customWidth="1"/>
    <col min="4616" max="4616" width="7" style="199" customWidth="1"/>
    <col min="4617" max="4618" width="7.5703125" style="199" customWidth="1"/>
    <col min="4619" max="4619" width="7.85546875" style="199" customWidth="1"/>
    <col min="4620" max="4635" width="0" style="199" hidden="1" customWidth="1"/>
    <col min="4636" max="4864" width="9.140625" style="199"/>
    <col min="4865" max="4865" width="4.7109375" style="199" customWidth="1"/>
    <col min="4866" max="4866" width="10.140625" style="199" customWidth="1"/>
    <col min="4867" max="4867" width="28.85546875" style="199" customWidth="1"/>
    <col min="4868" max="4868" width="6.5703125" style="199" customWidth="1"/>
    <col min="4869" max="4869" width="7.7109375" style="199" customWidth="1"/>
    <col min="4870" max="4870" width="8.140625" style="199" customWidth="1"/>
    <col min="4871" max="4871" width="9" style="199" customWidth="1"/>
    <col min="4872" max="4872" width="7" style="199" customWidth="1"/>
    <col min="4873" max="4874" width="7.5703125" style="199" customWidth="1"/>
    <col min="4875" max="4875" width="7.85546875" style="199" customWidth="1"/>
    <col min="4876" max="4891" width="0" style="199" hidden="1" customWidth="1"/>
    <col min="4892" max="5120" width="9.140625" style="199"/>
    <col min="5121" max="5121" width="4.7109375" style="199" customWidth="1"/>
    <col min="5122" max="5122" width="10.140625" style="199" customWidth="1"/>
    <col min="5123" max="5123" width="28.85546875" style="199" customWidth="1"/>
    <col min="5124" max="5124" width="6.5703125" style="199" customWidth="1"/>
    <col min="5125" max="5125" width="7.7109375" style="199" customWidth="1"/>
    <col min="5126" max="5126" width="8.140625" style="199" customWidth="1"/>
    <col min="5127" max="5127" width="9" style="199" customWidth="1"/>
    <col min="5128" max="5128" width="7" style="199" customWidth="1"/>
    <col min="5129" max="5130" width="7.5703125" style="199" customWidth="1"/>
    <col min="5131" max="5131" width="7.85546875" style="199" customWidth="1"/>
    <col min="5132" max="5147" width="0" style="199" hidden="1" customWidth="1"/>
    <col min="5148" max="5376" width="9.140625" style="199"/>
    <col min="5377" max="5377" width="4.7109375" style="199" customWidth="1"/>
    <col min="5378" max="5378" width="10.140625" style="199" customWidth="1"/>
    <col min="5379" max="5379" width="28.85546875" style="199" customWidth="1"/>
    <col min="5380" max="5380" width="6.5703125" style="199" customWidth="1"/>
    <col min="5381" max="5381" width="7.7109375" style="199" customWidth="1"/>
    <col min="5382" max="5382" width="8.140625" style="199" customWidth="1"/>
    <col min="5383" max="5383" width="9" style="199" customWidth="1"/>
    <col min="5384" max="5384" width="7" style="199" customWidth="1"/>
    <col min="5385" max="5386" width="7.5703125" style="199" customWidth="1"/>
    <col min="5387" max="5387" width="7.85546875" style="199" customWidth="1"/>
    <col min="5388" max="5403" width="0" style="199" hidden="1" customWidth="1"/>
    <col min="5404" max="5632" width="9.140625" style="199"/>
    <col min="5633" max="5633" width="4.7109375" style="199" customWidth="1"/>
    <col min="5634" max="5634" width="10.140625" style="199" customWidth="1"/>
    <col min="5635" max="5635" width="28.85546875" style="199" customWidth="1"/>
    <col min="5636" max="5636" width="6.5703125" style="199" customWidth="1"/>
    <col min="5637" max="5637" width="7.7109375" style="199" customWidth="1"/>
    <col min="5638" max="5638" width="8.140625" style="199" customWidth="1"/>
    <col min="5639" max="5639" width="9" style="199" customWidth="1"/>
    <col min="5640" max="5640" width="7" style="199" customWidth="1"/>
    <col min="5641" max="5642" width="7.5703125" style="199" customWidth="1"/>
    <col min="5643" max="5643" width="7.85546875" style="199" customWidth="1"/>
    <col min="5644" max="5659" width="0" style="199" hidden="1" customWidth="1"/>
    <col min="5660" max="5888" width="9.140625" style="199"/>
    <col min="5889" max="5889" width="4.7109375" style="199" customWidth="1"/>
    <col min="5890" max="5890" width="10.140625" style="199" customWidth="1"/>
    <col min="5891" max="5891" width="28.85546875" style="199" customWidth="1"/>
    <col min="5892" max="5892" width="6.5703125" style="199" customWidth="1"/>
    <col min="5893" max="5893" width="7.7109375" style="199" customWidth="1"/>
    <col min="5894" max="5894" width="8.140625" style="199" customWidth="1"/>
    <col min="5895" max="5895" width="9" style="199" customWidth="1"/>
    <col min="5896" max="5896" width="7" style="199" customWidth="1"/>
    <col min="5897" max="5898" width="7.5703125" style="199" customWidth="1"/>
    <col min="5899" max="5899" width="7.85546875" style="199" customWidth="1"/>
    <col min="5900" max="5915" width="0" style="199" hidden="1" customWidth="1"/>
    <col min="5916" max="6144" width="9.140625" style="199"/>
    <col min="6145" max="6145" width="4.7109375" style="199" customWidth="1"/>
    <col min="6146" max="6146" width="10.140625" style="199" customWidth="1"/>
    <col min="6147" max="6147" width="28.85546875" style="199" customWidth="1"/>
    <col min="6148" max="6148" width="6.5703125" style="199" customWidth="1"/>
    <col min="6149" max="6149" width="7.7109375" style="199" customWidth="1"/>
    <col min="6150" max="6150" width="8.140625" style="199" customWidth="1"/>
    <col min="6151" max="6151" width="9" style="199" customWidth="1"/>
    <col min="6152" max="6152" width="7" style="199" customWidth="1"/>
    <col min="6153" max="6154" width="7.5703125" style="199" customWidth="1"/>
    <col min="6155" max="6155" width="7.85546875" style="199" customWidth="1"/>
    <col min="6156" max="6171" width="0" style="199" hidden="1" customWidth="1"/>
    <col min="6172" max="6400" width="9.140625" style="199"/>
    <col min="6401" max="6401" width="4.7109375" style="199" customWidth="1"/>
    <col min="6402" max="6402" width="10.140625" style="199" customWidth="1"/>
    <col min="6403" max="6403" width="28.85546875" style="199" customWidth="1"/>
    <col min="6404" max="6404" width="6.5703125" style="199" customWidth="1"/>
    <col min="6405" max="6405" width="7.7109375" style="199" customWidth="1"/>
    <col min="6406" max="6406" width="8.140625" style="199" customWidth="1"/>
    <col min="6407" max="6407" width="9" style="199" customWidth="1"/>
    <col min="6408" max="6408" width="7" style="199" customWidth="1"/>
    <col min="6409" max="6410" width="7.5703125" style="199" customWidth="1"/>
    <col min="6411" max="6411" width="7.85546875" style="199" customWidth="1"/>
    <col min="6412" max="6427" width="0" style="199" hidden="1" customWidth="1"/>
    <col min="6428" max="6656" width="9.140625" style="199"/>
    <col min="6657" max="6657" width="4.7109375" style="199" customWidth="1"/>
    <col min="6658" max="6658" width="10.140625" style="199" customWidth="1"/>
    <col min="6659" max="6659" width="28.85546875" style="199" customWidth="1"/>
    <col min="6660" max="6660" width="6.5703125" style="199" customWidth="1"/>
    <col min="6661" max="6661" width="7.7109375" style="199" customWidth="1"/>
    <col min="6662" max="6662" width="8.140625" style="199" customWidth="1"/>
    <col min="6663" max="6663" width="9" style="199" customWidth="1"/>
    <col min="6664" max="6664" width="7" style="199" customWidth="1"/>
    <col min="6665" max="6666" width="7.5703125" style="199" customWidth="1"/>
    <col min="6667" max="6667" width="7.85546875" style="199" customWidth="1"/>
    <col min="6668" max="6683" width="0" style="199" hidden="1" customWidth="1"/>
    <col min="6684" max="6912" width="9.140625" style="199"/>
    <col min="6913" max="6913" width="4.7109375" style="199" customWidth="1"/>
    <col min="6914" max="6914" width="10.140625" style="199" customWidth="1"/>
    <col min="6915" max="6915" width="28.85546875" style="199" customWidth="1"/>
    <col min="6916" max="6916" width="6.5703125" style="199" customWidth="1"/>
    <col min="6917" max="6917" width="7.7109375" style="199" customWidth="1"/>
    <col min="6918" max="6918" width="8.140625" style="199" customWidth="1"/>
    <col min="6919" max="6919" width="9" style="199" customWidth="1"/>
    <col min="6920" max="6920" width="7" style="199" customWidth="1"/>
    <col min="6921" max="6922" width="7.5703125" style="199" customWidth="1"/>
    <col min="6923" max="6923" width="7.85546875" style="199" customWidth="1"/>
    <col min="6924" max="6939" width="0" style="199" hidden="1" customWidth="1"/>
    <col min="6940" max="7168" width="9.140625" style="199"/>
    <col min="7169" max="7169" width="4.7109375" style="199" customWidth="1"/>
    <col min="7170" max="7170" width="10.140625" style="199" customWidth="1"/>
    <col min="7171" max="7171" width="28.85546875" style="199" customWidth="1"/>
    <col min="7172" max="7172" width="6.5703125" style="199" customWidth="1"/>
    <col min="7173" max="7173" width="7.7109375" style="199" customWidth="1"/>
    <col min="7174" max="7174" width="8.140625" style="199" customWidth="1"/>
    <col min="7175" max="7175" width="9" style="199" customWidth="1"/>
    <col min="7176" max="7176" width="7" style="199" customWidth="1"/>
    <col min="7177" max="7178" width="7.5703125" style="199" customWidth="1"/>
    <col min="7179" max="7179" width="7.85546875" style="199" customWidth="1"/>
    <col min="7180" max="7195" width="0" style="199" hidden="1" customWidth="1"/>
    <col min="7196" max="7424" width="9.140625" style="199"/>
    <col min="7425" max="7425" width="4.7109375" style="199" customWidth="1"/>
    <col min="7426" max="7426" width="10.140625" style="199" customWidth="1"/>
    <col min="7427" max="7427" width="28.85546875" style="199" customWidth="1"/>
    <col min="7428" max="7428" width="6.5703125" style="199" customWidth="1"/>
    <col min="7429" max="7429" width="7.7109375" style="199" customWidth="1"/>
    <col min="7430" max="7430" width="8.140625" style="199" customWidth="1"/>
    <col min="7431" max="7431" width="9" style="199" customWidth="1"/>
    <col min="7432" max="7432" width="7" style="199" customWidth="1"/>
    <col min="7433" max="7434" width="7.5703125" style="199" customWidth="1"/>
    <col min="7435" max="7435" width="7.85546875" style="199" customWidth="1"/>
    <col min="7436" max="7451" width="0" style="199" hidden="1" customWidth="1"/>
    <col min="7452" max="7680" width="9.140625" style="199"/>
    <col min="7681" max="7681" width="4.7109375" style="199" customWidth="1"/>
    <col min="7682" max="7682" width="10.140625" style="199" customWidth="1"/>
    <col min="7683" max="7683" width="28.85546875" style="199" customWidth="1"/>
    <col min="7684" max="7684" width="6.5703125" style="199" customWidth="1"/>
    <col min="7685" max="7685" width="7.7109375" style="199" customWidth="1"/>
    <col min="7686" max="7686" width="8.140625" style="199" customWidth="1"/>
    <col min="7687" max="7687" width="9" style="199" customWidth="1"/>
    <col min="7688" max="7688" width="7" style="199" customWidth="1"/>
    <col min="7689" max="7690" width="7.5703125" style="199" customWidth="1"/>
    <col min="7691" max="7691" width="7.85546875" style="199" customWidth="1"/>
    <col min="7692" max="7707" width="0" style="199" hidden="1" customWidth="1"/>
    <col min="7708" max="7936" width="9.140625" style="199"/>
    <col min="7937" max="7937" width="4.7109375" style="199" customWidth="1"/>
    <col min="7938" max="7938" width="10.140625" style="199" customWidth="1"/>
    <col min="7939" max="7939" width="28.85546875" style="199" customWidth="1"/>
    <col min="7940" max="7940" width="6.5703125" style="199" customWidth="1"/>
    <col min="7941" max="7941" width="7.7109375" style="199" customWidth="1"/>
    <col min="7942" max="7942" width="8.140625" style="199" customWidth="1"/>
    <col min="7943" max="7943" width="9" style="199" customWidth="1"/>
    <col min="7944" max="7944" width="7" style="199" customWidth="1"/>
    <col min="7945" max="7946" width="7.5703125" style="199" customWidth="1"/>
    <col min="7947" max="7947" width="7.85546875" style="199" customWidth="1"/>
    <col min="7948" max="7963" width="0" style="199" hidden="1" customWidth="1"/>
    <col min="7964" max="8192" width="9.140625" style="199"/>
    <col min="8193" max="8193" width="4.7109375" style="199" customWidth="1"/>
    <col min="8194" max="8194" width="10.140625" style="199" customWidth="1"/>
    <col min="8195" max="8195" width="28.85546875" style="199" customWidth="1"/>
    <col min="8196" max="8196" width="6.5703125" style="199" customWidth="1"/>
    <col min="8197" max="8197" width="7.7109375" style="199" customWidth="1"/>
    <col min="8198" max="8198" width="8.140625" style="199" customWidth="1"/>
    <col min="8199" max="8199" width="9" style="199" customWidth="1"/>
    <col min="8200" max="8200" width="7" style="199" customWidth="1"/>
    <col min="8201" max="8202" width="7.5703125" style="199" customWidth="1"/>
    <col min="8203" max="8203" width="7.85546875" style="199" customWidth="1"/>
    <col min="8204" max="8219" width="0" style="199" hidden="1" customWidth="1"/>
    <col min="8220" max="8448" width="9.140625" style="199"/>
    <col min="8449" max="8449" width="4.7109375" style="199" customWidth="1"/>
    <col min="8450" max="8450" width="10.140625" style="199" customWidth="1"/>
    <col min="8451" max="8451" width="28.85546875" style="199" customWidth="1"/>
    <col min="8452" max="8452" width="6.5703125" style="199" customWidth="1"/>
    <col min="8453" max="8453" width="7.7109375" style="199" customWidth="1"/>
    <col min="8454" max="8454" width="8.140625" style="199" customWidth="1"/>
    <col min="8455" max="8455" width="9" style="199" customWidth="1"/>
    <col min="8456" max="8456" width="7" style="199" customWidth="1"/>
    <col min="8457" max="8458" width="7.5703125" style="199" customWidth="1"/>
    <col min="8459" max="8459" width="7.85546875" style="199" customWidth="1"/>
    <col min="8460" max="8475" width="0" style="199" hidden="1" customWidth="1"/>
    <col min="8476" max="8704" width="9.140625" style="199"/>
    <col min="8705" max="8705" width="4.7109375" style="199" customWidth="1"/>
    <col min="8706" max="8706" width="10.140625" style="199" customWidth="1"/>
    <col min="8707" max="8707" width="28.85546875" style="199" customWidth="1"/>
    <col min="8708" max="8708" width="6.5703125" style="199" customWidth="1"/>
    <col min="8709" max="8709" width="7.7109375" style="199" customWidth="1"/>
    <col min="8710" max="8710" width="8.140625" style="199" customWidth="1"/>
    <col min="8711" max="8711" width="9" style="199" customWidth="1"/>
    <col min="8712" max="8712" width="7" style="199" customWidth="1"/>
    <col min="8713" max="8714" width="7.5703125" style="199" customWidth="1"/>
    <col min="8715" max="8715" width="7.85546875" style="199" customWidth="1"/>
    <col min="8716" max="8731" width="0" style="199" hidden="1" customWidth="1"/>
    <col min="8732" max="8960" width="9.140625" style="199"/>
    <col min="8961" max="8961" width="4.7109375" style="199" customWidth="1"/>
    <col min="8962" max="8962" width="10.140625" style="199" customWidth="1"/>
    <col min="8963" max="8963" width="28.85546875" style="199" customWidth="1"/>
    <col min="8964" max="8964" width="6.5703125" style="199" customWidth="1"/>
    <col min="8965" max="8965" width="7.7109375" style="199" customWidth="1"/>
    <col min="8966" max="8966" width="8.140625" style="199" customWidth="1"/>
    <col min="8967" max="8967" width="9" style="199" customWidth="1"/>
    <col min="8968" max="8968" width="7" style="199" customWidth="1"/>
    <col min="8969" max="8970" width="7.5703125" style="199" customWidth="1"/>
    <col min="8971" max="8971" width="7.85546875" style="199" customWidth="1"/>
    <col min="8972" max="8987" width="0" style="199" hidden="1" customWidth="1"/>
    <col min="8988" max="9216" width="9.140625" style="199"/>
    <col min="9217" max="9217" width="4.7109375" style="199" customWidth="1"/>
    <col min="9218" max="9218" width="10.140625" style="199" customWidth="1"/>
    <col min="9219" max="9219" width="28.85546875" style="199" customWidth="1"/>
    <col min="9220" max="9220" width="6.5703125" style="199" customWidth="1"/>
    <col min="9221" max="9221" width="7.7109375" style="199" customWidth="1"/>
    <col min="9222" max="9222" width="8.140625" style="199" customWidth="1"/>
    <col min="9223" max="9223" width="9" style="199" customWidth="1"/>
    <col min="9224" max="9224" width="7" style="199" customWidth="1"/>
    <col min="9225" max="9226" width="7.5703125" style="199" customWidth="1"/>
    <col min="9227" max="9227" width="7.85546875" style="199" customWidth="1"/>
    <col min="9228" max="9243" width="0" style="199" hidden="1" customWidth="1"/>
    <col min="9244" max="9472" width="9.140625" style="199"/>
    <col min="9473" max="9473" width="4.7109375" style="199" customWidth="1"/>
    <col min="9474" max="9474" width="10.140625" style="199" customWidth="1"/>
    <col min="9475" max="9475" width="28.85546875" style="199" customWidth="1"/>
    <col min="9476" max="9476" width="6.5703125" style="199" customWidth="1"/>
    <col min="9477" max="9477" width="7.7109375" style="199" customWidth="1"/>
    <col min="9478" max="9478" width="8.140625" style="199" customWidth="1"/>
    <col min="9479" max="9479" width="9" style="199" customWidth="1"/>
    <col min="9480" max="9480" width="7" style="199" customWidth="1"/>
    <col min="9481" max="9482" width="7.5703125" style="199" customWidth="1"/>
    <col min="9483" max="9483" width="7.85546875" style="199" customWidth="1"/>
    <col min="9484" max="9499" width="0" style="199" hidden="1" customWidth="1"/>
    <col min="9500" max="9728" width="9.140625" style="199"/>
    <col min="9729" max="9729" width="4.7109375" style="199" customWidth="1"/>
    <col min="9730" max="9730" width="10.140625" style="199" customWidth="1"/>
    <col min="9731" max="9731" width="28.85546875" style="199" customWidth="1"/>
    <col min="9732" max="9732" width="6.5703125" style="199" customWidth="1"/>
    <col min="9733" max="9733" width="7.7109375" style="199" customWidth="1"/>
    <col min="9734" max="9734" width="8.140625" style="199" customWidth="1"/>
    <col min="9735" max="9735" width="9" style="199" customWidth="1"/>
    <col min="9736" max="9736" width="7" style="199" customWidth="1"/>
    <col min="9737" max="9738" width="7.5703125" style="199" customWidth="1"/>
    <col min="9739" max="9739" width="7.85546875" style="199" customWidth="1"/>
    <col min="9740" max="9755" width="0" style="199" hidden="1" customWidth="1"/>
    <col min="9756" max="9984" width="9.140625" style="199"/>
    <col min="9985" max="9985" width="4.7109375" style="199" customWidth="1"/>
    <col min="9986" max="9986" width="10.140625" style="199" customWidth="1"/>
    <col min="9987" max="9987" width="28.85546875" style="199" customWidth="1"/>
    <col min="9988" max="9988" width="6.5703125" style="199" customWidth="1"/>
    <col min="9989" max="9989" width="7.7109375" style="199" customWidth="1"/>
    <col min="9990" max="9990" width="8.140625" style="199" customWidth="1"/>
    <col min="9991" max="9991" width="9" style="199" customWidth="1"/>
    <col min="9992" max="9992" width="7" style="199" customWidth="1"/>
    <col min="9993" max="9994" width="7.5703125" style="199" customWidth="1"/>
    <col min="9995" max="9995" width="7.85546875" style="199" customWidth="1"/>
    <col min="9996" max="10011" width="0" style="199" hidden="1" customWidth="1"/>
    <col min="10012" max="10240" width="9.140625" style="199"/>
    <col min="10241" max="10241" width="4.7109375" style="199" customWidth="1"/>
    <col min="10242" max="10242" width="10.140625" style="199" customWidth="1"/>
    <col min="10243" max="10243" width="28.85546875" style="199" customWidth="1"/>
    <col min="10244" max="10244" width="6.5703125" style="199" customWidth="1"/>
    <col min="10245" max="10245" width="7.7109375" style="199" customWidth="1"/>
    <col min="10246" max="10246" width="8.140625" style="199" customWidth="1"/>
    <col min="10247" max="10247" width="9" style="199" customWidth="1"/>
    <col min="10248" max="10248" width="7" style="199" customWidth="1"/>
    <col min="10249" max="10250" width="7.5703125" style="199" customWidth="1"/>
    <col min="10251" max="10251" width="7.85546875" style="199" customWidth="1"/>
    <col min="10252" max="10267" width="0" style="199" hidden="1" customWidth="1"/>
    <col min="10268" max="10496" width="9.140625" style="199"/>
    <col min="10497" max="10497" width="4.7109375" style="199" customWidth="1"/>
    <col min="10498" max="10498" width="10.140625" style="199" customWidth="1"/>
    <col min="10499" max="10499" width="28.85546875" style="199" customWidth="1"/>
    <col min="10500" max="10500" width="6.5703125" style="199" customWidth="1"/>
    <col min="10501" max="10501" width="7.7109375" style="199" customWidth="1"/>
    <col min="10502" max="10502" width="8.140625" style="199" customWidth="1"/>
    <col min="10503" max="10503" width="9" style="199" customWidth="1"/>
    <col min="10504" max="10504" width="7" style="199" customWidth="1"/>
    <col min="10505" max="10506" width="7.5703125" style="199" customWidth="1"/>
    <col min="10507" max="10507" width="7.85546875" style="199" customWidth="1"/>
    <col min="10508" max="10523" width="0" style="199" hidden="1" customWidth="1"/>
    <col min="10524" max="10752" width="9.140625" style="199"/>
    <col min="10753" max="10753" width="4.7109375" style="199" customWidth="1"/>
    <col min="10754" max="10754" width="10.140625" style="199" customWidth="1"/>
    <col min="10755" max="10755" width="28.85546875" style="199" customWidth="1"/>
    <col min="10756" max="10756" width="6.5703125" style="199" customWidth="1"/>
    <col min="10757" max="10757" width="7.7109375" style="199" customWidth="1"/>
    <col min="10758" max="10758" width="8.140625" style="199" customWidth="1"/>
    <col min="10759" max="10759" width="9" style="199" customWidth="1"/>
    <col min="10760" max="10760" width="7" style="199" customWidth="1"/>
    <col min="10761" max="10762" width="7.5703125" style="199" customWidth="1"/>
    <col min="10763" max="10763" width="7.85546875" style="199" customWidth="1"/>
    <col min="10764" max="10779" width="0" style="199" hidden="1" customWidth="1"/>
    <col min="10780" max="11008" width="9.140625" style="199"/>
    <col min="11009" max="11009" width="4.7109375" style="199" customWidth="1"/>
    <col min="11010" max="11010" width="10.140625" style="199" customWidth="1"/>
    <col min="11011" max="11011" width="28.85546875" style="199" customWidth="1"/>
    <col min="11012" max="11012" width="6.5703125" style="199" customWidth="1"/>
    <col min="11013" max="11013" width="7.7109375" style="199" customWidth="1"/>
    <col min="11014" max="11014" width="8.140625" style="199" customWidth="1"/>
    <col min="11015" max="11015" width="9" style="199" customWidth="1"/>
    <col min="11016" max="11016" width="7" style="199" customWidth="1"/>
    <col min="11017" max="11018" width="7.5703125" style="199" customWidth="1"/>
    <col min="11019" max="11019" width="7.85546875" style="199" customWidth="1"/>
    <col min="11020" max="11035" width="0" style="199" hidden="1" customWidth="1"/>
    <col min="11036" max="11264" width="9.140625" style="199"/>
    <col min="11265" max="11265" width="4.7109375" style="199" customWidth="1"/>
    <col min="11266" max="11266" width="10.140625" style="199" customWidth="1"/>
    <col min="11267" max="11267" width="28.85546875" style="199" customWidth="1"/>
    <col min="11268" max="11268" width="6.5703125" style="199" customWidth="1"/>
    <col min="11269" max="11269" width="7.7109375" style="199" customWidth="1"/>
    <col min="11270" max="11270" width="8.140625" style="199" customWidth="1"/>
    <col min="11271" max="11271" width="9" style="199" customWidth="1"/>
    <col min="11272" max="11272" width="7" style="199" customWidth="1"/>
    <col min="11273" max="11274" width="7.5703125" style="199" customWidth="1"/>
    <col min="11275" max="11275" width="7.85546875" style="199" customWidth="1"/>
    <col min="11276" max="11291" width="0" style="199" hidden="1" customWidth="1"/>
    <col min="11292" max="11520" width="9.140625" style="199"/>
    <col min="11521" max="11521" width="4.7109375" style="199" customWidth="1"/>
    <col min="11522" max="11522" width="10.140625" style="199" customWidth="1"/>
    <col min="11523" max="11523" width="28.85546875" style="199" customWidth="1"/>
    <col min="11524" max="11524" width="6.5703125" style="199" customWidth="1"/>
    <col min="11525" max="11525" width="7.7109375" style="199" customWidth="1"/>
    <col min="11526" max="11526" width="8.140625" style="199" customWidth="1"/>
    <col min="11527" max="11527" width="9" style="199" customWidth="1"/>
    <col min="11528" max="11528" width="7" style="199" customWidth="1"/>
    <col min="11529" max="11530" width="7.5703125" style="199" customWidth="1"/>
    <col min="11531" max="11531" width="7.85546875" style="199" customWidth="1"/>
    <col min="11532" max="11547" width="0" style="199" hidden="1" customWidth="1"/>
    <col min="11548" max="11776" width="9.140625" style="199"/>
    <col min="11777" max="11777" width="4.7109375" style="199" customWidth="1"/>
    <col min="11778" max="11778" width="10.140625" style="199" customWidth="1"/>
    <col min="11779" max="11779" width="28.85546875" style="199" customWidth="1"/>
    <col min="11780" max="11780" width="6.5703125" style="199" customWidth="1"/>
    <col min="11781" max="11781" width="7.7109375" style="199" customWidth="1"/>
    <col min="11782" max="11782" width="8.140625" style="199" customWidth="1"/>
    <col min="11783" max="11783" width="9" style="199" customWidth="1"/>
    <col min="11784" max="11784" width="7" style="199" customWidth="1"/>
    <col min="11785" max="11786" width="7.5703125" style="199" customWidth="1"/>
    <col min="11787" max="11787" width="7.85546875" style="199" customWidth="1"/>
    <col min="11788" max="11803" width="0" style="199" hidden="1" customWidth="1"/>
    <col min="11804" max="12032" width="9.140625" style="199"/>
    <col min="12033" max="12033" width="4.7109375" style="199" customWidth="1"/>
    <col min="12034" max="12034" width="10.140625" style="199" customWidth="1"/>
    <col min="12035" max="12035" width="28.85546875" style="199" customWidth="1"/>
    <col min="12036" max="12036" width="6.5703125" style="199" customWidth="1"/>
    <col min="12037" max="12037" width="7.7109375" style="199" customWidth="1"/>
    <col min="12038" max="12038" width="8.140625" style="199" customWidth="1"/>
    <col min="12039" max="12039" width="9" style="199" customWidth="1"/>
    <col min="12040" max="12040" width="7" style="199" customWidth="1"/>
    <col min="12041" max="12042" width="7.5703125" style="199" customWidth="1"/>
    <col min="12043" max="12043" width="7.85546875" style="199" customWidth="1"/>
    <col min="12044" max="12059" width="0" style="199" hidden="1" customWidth="1"/>
    <col min="12060" max="12288" width="9.140625" style="199"/>
    <col min="12289" max="12289" width="4.7109375" style="199" customWidth="1"/>
    <col min="12290" max="12290" width="10.140625" style="199" customWidth="1"/>
    <col min="12291" max="12291" width="28.85546875" style="199" customWidth="1"/>
    <col min="12292" max="12292" width="6.5703125" style="199" customWidth="1"/>
    <col min="12293" max="12293" width="7.7109375" style="199" customWidth="1"/>
    <col min="12294" max="12294" width="8.140625" style="199" customWidth="1"/>
    <col min="12295" max="12295" width="9" style="199" customWidth="1"/>
    <col min="12296" max="12296" width="7" style="199" customWidth="1"/>
    <col min="12297" max="12298" width="7.5703125" style="199" customWidth="1"/>
    <col min="12299" max="12299" width="7.85546875" style="199" customWidth="1"/>
    <col min="12300" max="12315" width="0" style="199" hidden="1" customWidth="1"/>
    <col min="12316" max="12544" width="9.140625" style="199"/>
    <col min="12545" max="12545" width="4.7109375" style="199" customWidth="1"/>
    <col min="12546" max="12546" width="10.140625" style="199" customWidth="1"/>
    <col min="12547" max="12547" width="28.85546875" style="199" customWidth="1"/>
    <col min="12548" max="12548" width="6.5703125" style="199" customWidth="1"/>
    <col min="12549" max="12549" width="7.7109375" style="199" customWidth="1"/>
    <col min="12550" max="12550" width="8.140625" style="199" customWidth="1"/>
    <col min="12551" max="12551" width="9" style="199" customWidth="1"/>
    <col min="12552" max="12552" width="7" style="199" customWidth="1"/>
    <col min="12553" max="12554" width="7.5703125" style="199" customWidth="1"/>
    <col min="12555" max="12555" width="7.85546875" style="199" customWidth="1"/>
    <col min="12556" max="12571" width="0" style="199" hidden="1" customWidth="1"/>
    <col min="12572" max="12800" width="9.140625" style="199"/>
    <col min="12801" max="12801" width="4.7109375" style="199" customWidth="1"/>
    <col min="12802" max="12802" width="10.140625" style="199" customWidth="1"/>
    <col min="12803" max="12803" width="28.85546875" style="199" customWidth="1"/>
    <col min="12804" max="12804" width="6.5703125" style="199" customWidth="1"/>
    <col min="12805" max="12805" width="7.7109375" style="199" customWidth="1"/>
    <col min="12806" max="12806" width="8.140625" style="199" customWidth="1"/>
    <col min="12807" max="12807" width="9" style="199" customWidth="1"/>
    <col min="12808" max="12808" width="7" style="199" customWidth="1"/>
    <col min="12809" max="12810" width="7.5703125" style="199" customWidth="1"/>
    <col min="12811" max="12811" width="7.85546875" style="199" customWidth="1"/>
    <col min="12812" max="12827" width="0" style="199" hidden="1" customWidth="1"/>
    <col min="12828" max="13056" width="9.140625" style="199"/>
    <col min="13057" max="13057" width="4.7109375" style="199" customWidth="1"/>
    <col min="13058" max="13058" width="10.140625" style="199" customWidth="1"/>
    <col min="13059" max="13059" width="28.85546875" style="199" customWidth="1"/>
    <col min="13060" max="13060" width="6.5703125" style="199" customWidth="1"/>
    <col min="13061" max="13061" width="7.7109375" style="199" customWidth="1"/>
    <col min="13062" max="13062" width="8.140625" style="199" customWidth="1"/>
    <col min="13063" max="13063" width="9" style="199" customWidth="1"/>
    <col min="13064" max="13064" width="7" style="199" customWidth="1"/>
    <col min="13065" max="13066" width="7.5703125" style="199" customWidth="1"/>
    <col min="13067" max="13067" width="7.85546875" style="199" customWidth="1"/>
    <col min="13068" max="13083" width="0" style="199" hidden="1" customWidth="1"/>
    <col min="13084" max="13312" width="9.140625" style="199"/>
    <col min="13313" max="13313" width="4.7109375" style="199" customWidth="1"/>
    <col min="13314" max="13314" width="10.140625" style="199" customWidth="1"/>
    <col min="13315" max="13315" width="28.85546875" style="199" customWidth="1"/>
    <col min="13316" max="13316" width="6.5703125" style="199" customWidth="1"/>
    <col min="13317" max="13317" width="7.7109375" style="199" customWidth="1"/>
    <col min="13318" max="13318" width="8.140625" style="199" customWidth="1"/>
    <col min="13319" max="13319" width="9" style="199" customWidth="1"/>
    <col min="13320" max="13320" width="7" style="199" customWidth="1"/>
    <col min="13321" max="13322" width="7.5703125" style="199" customWidth="1"/>
    <col min="13323" max="13323" width="7.85546875" style="199" customWidth="1"/>
    <col min="13324" max="13339" width="0" style="199" hidden="1" customWidth="1"/>
    <col min="13340" max="13568" width="9.140625" style="199"/>
    <col min="13569" max="13569" width="4.7109375" style="199" customWidth="1"/>
    <col min="13570" max="13570" width="10.140625" style="199" customWidth="1"/>
    <col min="13571" max="13571" width="28.85546875" style="199" customWidth="1"/>
    <col min="13572" max="13572" width="6.5703125" style="199" customWidth="1"/>
    <col min="13573" max="13573" width="7.7109375" style="199" customWidth="1"/>
    <col min="13574" max="13574" width="8.140625" style="199" customWidth="1"/>
    <col min="13575" max="13575" width="9" style="199" customWidth="1"/>
    <col min="13576" max="13576" width="7" style="199" customWidth="1"/>
    <col min="13577" max="13578" width="7.5703125" style="199" customWidth="1"/>
    <col min="13579" max="13579" width="7.85546875" style="199" customWidth="1"/>
    <col min="13580" max="13595" width="0" style="199" hidden="1" customWidth="1"/>
    <col min="13596" max="13824" width="9.140625" style="199"/>
    <col min="13825" max="13825" width="4.7109375" style="199" customWidth="1"/>
    <col min="13826" max="13826" width="10.140625" style="199" customWidth="1"/>
    <col min="13827" max="13827" width="28.85546875" style="199" customWidth="1"/>
    <col min="13828" max="13828" width="6.5703125" style="199" customWidth="1"/>
    <col min="13829" max="13829" width="7.7109375" style="199" customWidth="1"/>
    <col min="13830" max="13830" width="8.140625" style="199" customWidth="1"/>
    <col min="13831" max="13831" width="9" style="199" customWidth="1"/>
    <col min="13832" max="13832" width="7" style="199" customWidth="1"/>
    <col min="13833" max="13834" width="7.5703125" style="199" customWidth="1"/>
    <col min="13835" max="13835" width="7.85546875" style="199" customWidth="1"/>
    <col min="13836" max="13851" width="0" style="199" hidden="1" customWidth="1"/>
    <col min="13852" max="14080" width="9.140625" style="199"/>
    <col min="14081" max="14081" width="4.7109375" style="199" customWidth="1"/>
    <col min="14082" max="14082" width="10.140625" style="199" customWidth="1"/>
    <col min="14083" max="14083" width="28.85546875" style="199" customWidth="1"/>
    <col min="14084" max="14084" width="6.5703125" style="199" customWidth="1"/>
    <col min="14085" max="14085" width="7.7109375" style="199" customWidth="1"/>
    <col min="14086" max="14086" width="8.140625" style="199" customWidth="1"/>
    <col min="14087" max="14087" width="9" style="199" customWidth="1"/>
    <col min="14088" max="14088" width="7" style="199" customWidth="1"/>
    <col min="14089" max="14090" width="7.5703125" style="199" customWidth="1"/>
    <col min="14091" max="14091" width="7.85546875" style="199" customWidth="1"/>
    <col min="14092" max="14107" width="0" style="199" hidden="1" customWidth="1"/>
    <col min="14108" max="14336" width="9.140625" style="199"/>
    <col min="14337" max="14337" width="4.7109375" style="199" customWidth="1"/>
    <col min="14338" max="14338" width="10.140625" style="199" customWidth="1"/>
    <col min="14339" max="14339" width="28.85546875" style="199" customWidth="1"/>
    <col min="14340" max="14340" width="6.5703125" style="199" customWidth="1"/>
    <col min="14341" max="14341" width="7.7109375" style="199" customWidth="1"/>
    <col min="14342" max="14342" width="8.140625" style="199" customWidth="1"/>
    <col min="14343" max="14343" width="9" style="199" customWidth="1"/>
    <col min="14344" max="14344" width="7" style="199" customWidth="1"/>
    <col min="14345" max="14346" width="7.5703125" style="199" customWidth="1"/>
    <col min="14347" max="14347" width="7.85546875" style="199" customWidth="1"/>
    <col min="14348" max="14363" width="0" style="199" hidden="1" customWidth="1"/>
    <col min="14364" max="14592" width="9.140625" style="199"/>
    <col min="14593" max="14593" width="4.7109375" style="199" customWidth="1"/>
    <col min="14594" max="14594" width="10.140625" style="199" customWidth="1"/>
    <col min="14595" max="14595" width="28.85546875" style="199" customWidth="1"/>
    <col min="14596" max="14596" width="6.5703125" style="199" customWidth="1"/>
    <col min="14597" max="14597" width="7.7109375" style="199" customWidth="1"/>
    <col min="14598" max="14598" width="8.140625" style="199" customWidth="1"/>
    <col min="14599" max="14599" width="9" style="199" customWidth="1"/>
    <col min="14600" max="14600" width="7" style="199" customWidth="1"/>
    <col min="14601" max="14602" width="7.5703125" style="199" customWidth="1"/>
    <col min="14603" max="14603" width="7.85546875" style="199" customWidth="1"/>
    <col min="14604" max="14619" width="0" style="199" hidden="1" customWidth="1"/>
    <col min="14620" max="14848" width="9.140625" style="199"/>
    <col min="14849" max="14849" width="4.7109375" style="199" customWidth="1"/>
    <col min="14850" max="14850" width="10.140625" style="199" customWidth="1"/>
    <col min="14851" max="14851" width="28.85546875" style="199" customWidth="1"/>
    <col min="14852" max="14852" width="6.5703125" style="199" customWidth="1"/>
    <col min="14853" max="14853" width="7.7109375" style="199" customWidth="1"/>
    <col min="14854" max="14854" width="8.140625" style="199" customWidth="1"/>
    <col min="14855" max="14855" width="9" style="199" customWidth="1"/>
    <col min="14856" max="14856" width="7" style="199" customWidth="1"/>
    <col min="14857" max="14858" width="7.5703125" style="199" customWidth="1"/>
    <col min="14859" max="14859" width="7.85546875" style="199" customWidth="1"/>
    <col min="14860" max="14875" width="0" style="199" hidden="1" customWidth="1"/>
    <col min="14876" max="15104" width="9.140625" style="199"/>
    <col min="15105" max="15105" width="4.7109375" style="199" customWidth="1"/>
    <col min="15106" max="15106" width="10.140625" style="199" customWidth="1"/>
    <col min="15107" max="15107" width="28.85546875" style="199" customWidth="1"/>
    <col min="15108" max="15108" width="6.5703125" style="199" customWidth="1"/>
    <col min="15109" max="15109" width="7.7109375" style="199" customWidth="1"/>
    <col min="15110" max="15110" width="8.140625" style="199" customWidth="1"/>
    <col min="15111" max="15111" width="9" style="199" customWidth="1"/>
    <col min="15112" max="15112" width="7" style="199" customWidth="1"/>
    <col min="15113" max="15114" width="7.5703125" style="199" customWidth="1"/>
    <col min="15115" max="15115" width="7.85546875" style="199" customWidth="1"/>
    <col min="15116" max="15131" width="0" style="199" hidden="1" customWidth="1"/>
    <col min="15132" max="15360" width="9.140625" style="199"/>
    <col min="15361" max="15361" width="4.7109375" style="199" customWidth="1"/>
    <col min="15362" max="15362" width="10.140625" style="199" customWidth="1"/>
    <col min="15363" max="15363" width="28.85546875" style="199" customWidth="1"/>
    <col min="15364" max="15364" width="6.5703125" style="199" customWidth="1"/>
    <col min="15365" max="15365" width="7.7109375" style="199" customWidth="1"/>
    <col min="15366" max="15366" width="8.140625" style="199" customWidth="1"/>
    <col min="15367" max="15367" width="9" style="199" customWidth="1"/>
    <col min="15368" max="15368" width="7" style="199" customWidth="1"/>
    <col min="15369" max="15370" width="7.5703125" style="199" customWidth="1"/>
    <col min="15371" max="15371" width="7.85546875" style="199" customWidth="1"/>
    <col min="15372" max="15387" width="0" style="199" hidden="1" customWidth="1"/>
    <col min="15388" max="15616" width="9.140625" style="199"/>
    <col min="15617" max="15617" width="4.7109375" style="199" customWidth="1"/>
    <col min="15618" max="15618" width="10.140625" style="199" customWidth="1"/>
    <col min="15619" max="15619" width="28.85546875" style="199" customWidth="1"/>
    <col min="15620" max="15620" width="6.5703125" style="199" customWidth="1"/>
    <col min="15621" max="15621" width="7.7109375" style="199" customWidth="1"/>
    <col min="15622" max="15622" width="8.140625" style="199" customWidth="1"/>
    <col min="15623" max="15623" width="9" style="199" customWidth="1"/>
    <col min="15624" max="15624" width="7" style="199" customWidth="1"/>
    <col min="15625" max="15626" width="7.5703125" style="199" customWidth="1"/>
    <col min="15627" max="15627" width="7.85546875" style="199" customWidth="1"/>
    <col min="15628" max="15643" width="0" style="199" hidden="1" customWidth="1"/>
    <col min="15644" max="15872" width="9.140625" style="199"/>
    <col min="15873" max="15873" width="4.7109375" style="199" customWidth="1"/>
    <col min="15874" max="15874" width="10.140625" style="199" customWidth="1"/>
    <col min="15875" max="15875" width="28.85546875" style="199" customWidth="1"/>
    <col min="15876" max="15876" width="6.5703125" style="199" customWidth="1"/>
    <col min="15877" max="15877" width="7.7109375" style="199" customWidth="1"/>
    <col min="15878" max="15878" width="8.140625" style="199" customWidth="1"/>
    <col min="15879" max="15879" width="9" style="199" customWidth="1"/>
    <col min="15880" max="15880" width="7" style="199" customWidth="1"/>
    <col min="15881" max="15882" width="7.5703125" style="199" customWidth="1"/>
    <col min="15883" max="15883" width="7.85546875" style="199" customWidth="1"/>
    <col min="15884" max="15899" width="0" style="199" hidden="1" customWidth="1"/>
    <col min="15900" max="16128" width="9.140625" style="199"/>
    <col min="16129" max="16129" width="4.7109375" style="199" customWidth="1"/>
    <col min="16130" max="16130" width="10.140625" style="199" customWidth="1"/>
    <col min="16131" max="16131" width="28.85546875" style="199" customWidth="1"/>
    <col min="16132" max="16132" width="6.5703125" style="199" customWidth="1"/>
    <col min="16133" max="16133" width="7.7109375" style="199" customWidth="1"/>
    <col min="16134" max="16134" width="8.140625" style="199" customWidth="1"/>
    <col min="16135" max="16135" width="9" style="199" customWidth="1"/>
    <col min="16136" max="16136" width="7" style="199" customWidth="1"/>
    <col min="16137" max="16138" width="7.5703125" style="199" customWidth="1"/>
    <col min="16139" max="16139" width="7.85546875" style="199" customWidth="1"/>
    <col min="16140" max="16155" width="0" style="199" hidden="1" customWidth="1"/>
    <col min="16156" max="16384" width="9.140625" style="199"/>
  </cols>
  <sheetData>
    <row r="1" spans="1:27" ht="15">
      <c r="A1" s="326"/>
      <c r="B1" s="327"/>
      <c r="C1" s="326"/>
      <c r="D1" s="328"/>
      <c r="E1" s="328"/>
      <c r="F1" s="329"/>
      <c r="G1" s="355" t="s">
        <v>474</v>
      </c>
      <c r="H1" s="355"/>
      <c r="I1" s="355"/>
      <c r="J1" s="355"/>
      <c r="K1" s="355"/>
    </row>
    <row r="2" spans="1:27" ht="15.75">
      <c r="A2" s="330"/>
      <c r="B2" s="331"/>
      <c r="C2" s="330"/>
      <c r="D2" s="332"/>
      <c r="E2" s="332"/>
      <c r="F2" s="333"/>
      <c r="G2" s="355"/>
      <c r="H2" s="355"/>
      <c r="I2" s="355"/>
      <c r="J2" s="355"/>
      <c r="K2" s="355"/>
    </row>
    <row r="3" spans="1:27" ht="35.25" customHeight="1">
      <c r="A3" s="333"/>
      <c r="B3" s="334"/>
      <c r="C3" s="332"/>
      <c r="D3" s="335"/>
      <c r="E3" s="332"/>
      <c r="F3" s="333"/>
      <c r="G3" s="355"/>
      <c r="H3" s="355"/>
      <c r="I3" s="355"/>
      <c r="J3" s="355"/>
      <c r="K3" s="355"/>
    </row>
    <row r="4" spans="1:27" ht="15.75">
      <c r="A4" s="333"/>
      <c r="B4" s="334"/>
      <c r="C4" s="332"/>
      <c r="D4" s="335"/>
      <c r="E4" s="332"/>
      <c r="F4" s="333"/>
      <c r="G4" s="343"/>
      <c r="H4" s="343"/>
      <c r="I4" s="343"/>
      <c r="J4" s="343"/>
      <c r="K4" s="343"/>
    </row>
    <row r="5" spans="1:27" ht="48" customHeight="1">
      <c r="A5" s="356" t="s">
        <v>378</v>
      </c>
      <c r="B5" s="357"/>
      <c r="C5" s="358"/>
      <c r="D5" s="356" t="s">
        <v>376</v>
      </c>
      <c r="E5" s="357"/>
      <c r="F5" s="357"/>
      <c r="G5" s="357"/>
      <c r="H5" s="357"/>
      <c r="I5" s="357"/>
      <c r="J5" s="357"/>
      <c r="K5" s="358"/>
    </row>
    <row r="6" spans="1:27" ht="61.5" customHeight="1">
      <c r="A6" s="359" t="s">
        <v>369</v>
      </c>
      <c r="B6" s="360"/>
      <c r="C6" s="361"/>
      <c r="D6" s="365" t="s">
        <v>370</v>
      </c>
      <c r="E6" s="365"/>
      <c r="F6" s="365"/>
      <c r="G6" s="366" t="s">
        <v>376</v>
      </c>
      <c r="H6" s="366"/>
      <c r="I6" s="366"/>
      <c r="J6" s="366"/>
      <c r="K6" s="366"/>
    </row>
    <row r="7" spans="1:27" ht="68.25" customHeight="1">
      <c r="A7" s="362"/>
      <c r="B7" s="363"/>
      <c r="C7" s="364"/>
      <c r="D7" s="367" t="s">
        <v>372</v>
      </c>
      <c r="E7" s="368"/>
      <c r="F7" s="369"/>
      <c r="G7" s="366" t="s">
        <v>386</v>
      </c>
      <c r="H7" s="366"/>
      <c r="I7" s="366"/>
      <c r="J7" s="366"/>
      <c r="K7" s="366"/>
    </row>
    <row r="8" spans="1:27" ht="15" customHeight="1">
      <c r="A8" s="210"/>
      <c r="B8" s="209" t="s">
        <v>191</v>
      </c>
      <c r="C8" s="207" t="s">
        <v>192</v>
      </c>
      <c r="D8" s="208"/>
      <c r="E8" s="208"/>
      <c r="F8" s="212"/>
      <c r="G8" s="212"/>
      <c r="H8" s="212"/>
      <c r="I8" s="212"/>
      <c r="J8" s="212"/>
      <c r="K8" s="205"/>
      <c r="L8" s="210"/>
      <c r="M8" s="210"/>
      <c r="N8" s="210"/>
      <c r="O8" s="210"/>
      <c r="P8" s="210"/>
      <c r="Q8" s="210"/>
      <c r="R8" s="210"/>
    </row>
    <row r="9" spans="1:27">
      <c r="A9" s="215" t="s">
        <v>193</v>
      </c>
      <c r="B9" s="206"/>
      <c r="C9" s="210"/>
      <c r="D9" s="205"/>
      <c r="E9" s="201"/>
      <c r="F9" s="216" t="s">
        <v>194</v>
      </c>
      <c r="H9" s="205" t="s">
        <v>195</v>
      </c>
      <c r="I9" s="205"/>
      <c r="J9" s="215" t="s">
        <v>288</v>
      </c>
      <c r="K9" s="205"/>
      <c r="L9" s="218"/>
      <c r="M9" s="218"/>
      <c r="N9" s="218"/>
      <c r="O9" s="218"/>
      <c r="P9" s="218"/>
      <c r="Q9" s="210"/>
      <c r="R9" s="210"/>
    </row>
    <row r="10" spans="1:27" ht="12" customHeight="1" thickBot="1">
      <c r="B10" s="200"/>
      <c r="D10" s="201"/>
      <c r="E10" s="201"/>
      <c r="F10" s="201"/>
      <c r="G10" s="201"/>
      <c r="H10" s="201"/>
      <c r="I10" s="201"/>
      <c r="J10" s="201"/>
      <c r="K10" s="201"/>
      <c r="P10" s="19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</row>
    <row r="11" spans="1:27" s="230" customFormat="1" ht="25.5" customHeight="1" thickTop="1">
      <c r="A11" s="220"/>
      <c r="B11" s="220"/>
      <c r="C11" s="221"/>
      <c r="D11" s="220"/>
      <c r="E11" s="222" t="s">
        <v>32</v>
      </c>
      <c r="F11" s="223"/>
      <c r="G11" s="222" t="s">
        <v>197</v>
      </c>
      <c r="H11" s="224"/>
      <c r="I11" s="223"/>
      <c r="J11" s="225" t="s">
        <v>198</v>
      </c>
      <c r="K11" s="226"/>
      <c r="L11" s="227" t="s">
        <v>197</v>
      </c>
      <c r="M11" s="227"/>
      <c r="N11" s="228" t="s">
        <v>199</v>
      </c>
      <c r="O11" s="228"/>
      <c r="P11" s="229"/>
      <c r="Q11" s="227" t="s">
        <v>200</v>
      </c>
      <c r="R11" s="227"/>
      <c r="S11" s="227"/>
      <c r="T11" s="227"/>
      <c r="U11" s="228" t="s">
        <v>199</v>
      </c>
      <c r="V11" s="228"/>
      <c r="W11" s="220" t="s">
        <v>201</v>
      </c>
      <c r="X11" s="220" t="s">
        <v>202</v>
      </c>
      <c r="Y11" s="227" t="s">
        <v>32</v>
      </c>
      <c r="Z11" s="228"/>
      <c r="AA11" s="228"/>
    </row>
    <row r="12" spans="1:27" s="230" customFormat="1" ht="36.75" thickBot="1">
      <c r="A12" s="231" t="s">
        <v>203</v>
      </c>
      <c r="B12" s="231" t="s">
        <v>204</v>
      </c>
      <c r="C12" s="232" t="s">
        <v>205</v>
      </c>
      <c r="D12" s="231" t="s">
        <v>206</v>
      </c>
      <c r="E12" s="233" t="s">
        <v>41</v>
      </c>
      <c r="F12" s="234" t="s">
        <v>207</v>
      </c>
      <c r="G12" s="370" t="s">
        <v>41</v>
      </c>
      <c r="H12" s="370" t="s">
        <v>208</v>
      </c>
      <c r="I12" s="234" t="s">
        <v>207</v>
      </c>
      <c r="J12" s="235" t="s">
        <v>209</v>
      </c>
      <c r="K12" s="236"/>
      <c r="L12" s="231"/>
      <c r="M12" s="231"/>
      <c r="N12" s="237"/>
      <c r="O12" s="238"/>
      <c r="P12" s="238"/>
      <c r="Q12" s="234"/>
      <c r="S12" s="231"/>
      <c r="T12" s="231"/>
      <c r="U12" s="239"/>
      <c r="V12" s="240"/>
      <c r="W12" s="241" t="s">
        <v>210</v>
      </c>
      <c r="X12" s="241" t="s">
        <v>211</v>
      </c>
      <c r="Y12" s="241" t="s">
        <v>212</v>
      </c>
      <c r="Z12" s="242" t="s">
        <v>213</v>
      </c>
      <c r="AA12" s="242" t="s">
        <v>214</v>
      </c>
    </row>
    <row r="13" spans="1:27" s="245" customFormat="1" ht="35.1" customHeight="1" thickTop="1" thickBot="1">
      <c r="A13" s="241"/>
      <c r="B13" s="241"/>
      <c r="C13" s="243"/>
      <c r="D13" s="241"/>
      <c r="E13" s="242" t="s">
        <v>208</v>
      </c>
      <c r="F13" s="242" t="s">
        <v>215</v>
      </c>
      <c r="G13" s="371"/>
      <c r="H13" s="371"/>
      <c r="I13" s="242" t="s">
        <v>215</v>
      </c>
      <c r="J13" s="242" t="s">
        <v>216</v>
      </c>
      <c r="K13" s="242" t="s">
        <v>41</v>
      </c>
      <c r="L13" s="234" t="s">
        <v>217</v>
      </c>
      <c r="M13" s="242" t="s">
        <v>218</v>
      </c>
      <c r="N13" s="244" t="s">
        <v>219</v>
      </c>
      <c r="O13" s="242" t="s">
        <v>220</v>
      </c>
      <c r="P13" s="242"/>
      <c r="Q13" s="231" t="s">
        <v>41</v>
      </c>
      <c r="R13" s="231" t="s">
        <v>221</v>
      </c>
      <c r="S13" s="231" t="s">
        <v>217</v>
      </c>
      <c r="T13" s="241" t="s">
        <v>218</v>
      </c>
      <c r="U13" s="244" t="s">
        <v>219</v>
      </c>
      <c r="V13" s="241" t="s">
        <v>220</v>
      </c>
      <c r="W13" s="231"/>
      <c r="X13" s="231"/>
      <c r="Y13" s="231"/>
      <c r="Z13" s="231"/>
      <c r="AA13" s="231"/>
    </row>
    <row r="14" spans="1:27" s="249" customFormat="1" thickTop="1" thickBot="1">
      <c r="A14" s="246">
        <v>1</v>
      </c>
      <c r="B14" s="246">
        <v>2</v>
      </c>
      <c r="C14" s="247">
        <v>3</v>
      </c>
      <c r="D14" s="246">
        <v>4</v>
      </c>
      <c r="E14" s="246">
        <v>5</v>
      </c>
      <c r="F14" s="246">
        <v>6</v>
      </c>
      <c r="G14" s="246">
        <v>7</v>
      </c>
      <c r="H14" s="246">
        <v>8</v>
      </c>
      <c r="I14" s="246">
        <v>9</v>
      </c>
      <c r="J14" s="246">
        <v>10</v>
      </c>
      <c r="K14" s="246">
        <v>11</v>
      </c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</row>
    <row r="15" spans="1:27" ht="12" thickTop="1">
      <c r="A15" s="250"/>
      <c r="B15" s="251"/>
      <c r="C15" s="252" t="s">
        <v>222</v>
      </c>
      <c r="D15" s="253"/>
      <c r="E15" s="253"/>
      <c r="F15" s="253"/>
      <c r="G15" s="253"/>
      <c r="H15" s="253"/>
      <c r="I15" s="253"/>
      <c r="J15" s="253"/>
      <c r="K15" s="253"/>
      <c r="P15" s="199"/>
    </row>
    <row r="16" spans="1:27">
      <c r="A16" s="250" t="s">
        <v>223</v>
      </c>
      <c r="B16" s="251" t="s">
        <v>289</v>
      </c>
      <c r="C16" s="254" t="s">
        <v>290</v>
      </c>
      <c r="D16" s="253">
        <v>0.02</v>
      </c>
      <c r="E16" s="255">
        <v>2046.2</v>
      </c>
      <c r="F16" s="253"/>
      <c r="G16" s="253">
        <v>41</v>
      </c>
      <c r="H16" s="253">
        <v>41</v>
      </c>
      <c r="I16" s="253"/>
      <c r="J16" s="255">
        <v>260</v>
      </c>
      <c r="K16" s="255">
        <v>5</v>
      </c>
      <c r="P16" s="199"/>
    </row>
    <row r="17" spans="1:16">
      <c r="A17" s="200"/>
      <c r="B17" s="256"/>
      <c r="C17" s="204" t="s">
        <v>291</v>
      </c>
      <c r="E17" s="217">
        <v>2046.2</v>
      </c>
      <c r="P17" s="199"/>
    </row>
    <row r="18" spans="1:16">
      <c r="A18" s="200"/>
      <c r="B18" s="256"/>
      <c r="C18" s="204" t="s">
        <v>292</v>
      </c>
      <c r="P18" s="199"/>
    </row>
    <row r="19" spans="1:16">
      <c r="A19" s="250" t="s">
        <v>178</v>
      </c>
      <c r="B19" s="251" t="s">
        <v>293</v>
      </c>
      <c r="C19" s="254" t="s">
        <v>294</v>
      </c>
      <c r="D19" s="253">
        <v>0.1</v>
      </c>
      <c r="E19" s="255">
        <v>2383.6</v>
      </c>
      <c r="F19" s="255">
        <v>32.33</v>
      </c>
      <c r="G19" s="253">
        <v>238</v>
      </c>
      <c r="H19" s="253">
        <v>19</v>
      </c>
      <c r="I19" s="255">
        <v>3</v>
      </c>
      <c r="J19" s="255">
        <v>22.5</v>
      </c>
      <c r="K19" s="255">
        <v>2</v>
      </c>
      <c r="P19" s="199"/>
    </row>
    <row r="20" spans="1:16">
      <c r="A20" s="200"/>
      <c r="B20" s="256"/>
      <c r="C20" s="204" t="s">
        <v>295</v>
      </c>
      <c r="E20" s="217">
        <v>188.55</v>
      </c>
      <c r="P20" s="199"/>
    </row>
    <row r="21" spans="1:16">
      <c r="A21" s="200"/>
      <c r="B21" s="256"/>
      <c r="C21" s="204" t="s">
        <v>296</v>
      </c>
      <c r="P21" s="199"/>
    </row>
    <row r="22" spans="1:16">
      <c r="A22" s="250" t="s">
        <v>144</v>
      </c>
      <c r="B22" s="251" t="s">
        <v>297</v>
      </c>
      <c r="C22" s="254" t="s">
        <v>298</v>
      </c>
      <c r="D22" s="253">
        <v>-9.2999999999999999E-2</v>
      </c>
      <c r="E22" s="255">
        <v>1975.27</v>
      </c>
      <c r="F22" s="253"/>
      <c r="G22" s="253">
        <v>-184</v>
      </c>
      <c r="H22" s="253"/>
      <c r="I22" s="253"/>
      <c r="J22" s="253"/>
      <c r="K22" s="253"/>
      <c r="P22" s="199"/>
    </row>
    <row r="23" spans="1:16">
      <c r="A23" s="200"/>
      <c r="B23" s="256"/>
      <c r="C23" s="204" t="s">
        <v>299</v>
      </c>
      <c r="P23" s="199"/>
    </row>
    <row r="24" spans="1:16">
      <c r="A24" s="200"/>
      <c r="B24" s="256"/>
      <c r="C24" s="204" t="s">
        <v>300</v>
      </c>
      <c r="P24" s="199"/>
    </row>
    <row r="25" spans="1:16">
      <c r="A25" s="200"/>
      <c r="B25" s="256"/>
      <c r="C25" s="204" t="s">
        <v>301</v>
      </c>
      <c r="P25" s="199"/>
    </row>
    <row r="26" spans="1:16">
      <c r="A26" s="200"/>
      <c r="B26" s="256"/>
      <c r="C26" s="204" t="s">
        <v>302</v>
      </c>
      <c r="P26" s="199"/>
    </row>
    <row r="27" spans="1:16">
      <c r="A27" s="250" t="s">
        <v>145</v>
      </c>
      <c r="B27" s="251" t="s">
        <v>303</v>
      </c>
      <c r="C27" s="254" t="s">
        <v>304</v>
      </c>
      <c r="D27" s="253">
        <v>-1.2E-2</v>
      </c>
      <c r="E27" s="255">
        <v>1320.75</v>
      </c>
      <c r="F27" s="253"/>
      <c r="G27" s="253">
        <v>-16</v>
      </c>
      <c r="H27" s="253"/>
      <c r="I27" s="253"/>
      <c r="J27" s="253"/>
      <c r="K27" s="253"/>
      <c r="P27" s="199"/>
    </row>
    <row r="28" spans="1:16">
      <c r="A28" s="200"/>
      <c r="B28" s="256"/>
      <c r="C28" s="204" t="s">
        <v>299</v>
      </c>
      <c r="P28" s="199"/>
    </row>
    <row r="29" spans="1:16">
      <c r="A29" s="200"/>
      <c r="B29" s="256"/>
      <c r="C29" s="204" t="s">
        <v>305</v>
      </c>
      <c r="P29" s="199"/>
    </row>
    <row r="30" spans="1:16">
      <c r="A30" s="200"/>
      <c r="B30" s="256"/>
      <c r="C30" s="204" t="s">
        <v>301</v>
      </c>
      <c r="P30" s="199"/>
    </row>
    <row r="31" spans="1:16">
      <c r="A31" s="200"/>
      <c r="B31" s="256"/>
      <c r="C31" s="204" t="s">
        <v>302</v>
      </c>
      <c r="P31" s="199"/>
    </row>
    <row r="32" spans="1:16">
      <c r="A32" s="250" t="s">
        <v>179</v>
      </c>
      <c r="B32" s="251" t="s">
        <v>306</v>
      </c>
      <c r="C32" s="254" t="s">
        <v>307</v>
      </c>
      <c r="D32" s="253">
        <v>-1E-3</v>
      </c>
      <c r="E32" s="255">
        <v>832.61</v>
      </c>
      <c r="F32" s="253"/>
      <c r="G32" s="253">
        <v>-1</v>
      </c>
      <c r="H32" s="253"/>
      <c r="I32" s="253"/>
      <c r="J32" s="253"/>
      <c r="K32" s="253"/>
      <c r="P32" s="199"/>
    </row>
    <row r="33" spans="1:16">
      <c r="A33" s="200"/>
      <c r="B33" s="256"/>
      <c r="C33" s="204" t="s">
        <v>308</v>
      </c>
      <c r="P33" s="199"/>
    </row>
    <row r="34" spans="1:16">
      <c r="A34" s="200"/>
      <c r="B34" s="256"/>
      <c r="C34" s="204" t="s">
        <v>309</v>
      </c>
      <c r="P34" s="199"/>
    </row>
    <row r="35" spans="1:16">
      <c r="A35" s="200"/>
      <c r="B35" s="256"/>
      <c r="C35" s="204" t="s">
        <v>302</v>
      </c>
      <c r="P35" s="199"/>
    </row>
    <row r="36" spans="1:16">
      <c r="A36" s="250" t="s">
        <v>180</v>
      </c>
      <c r="B36" s="251" t="s">
        <v>310</v>
      </c>
      <c r="C36" s="254" t="s">
        <v>311</v>
      </c>
      <c r="D36" s="253">
        <v>7.0000000000000007E-2</v>
      </c>
      <c r="E36" s="255">
        <v>558.47</v>
      </c>
      <c r="F36" s="253"/>
      <c r="G36" s="253">
        <v>39</v>
      </c>
      <c r="H36" s="253"/>
      <c r="I36" s="253"/>
      <c r="J36" s="253"/>
      <c r="K36" s="253"/>
      <c r="P36" s="199"/>
    </row>
    <row r="37" spans="1:16">
      <c r="A37" s="200"/>
      <c r="B37" s="256"/>
      <c r="C37" s="204" t="s">
        <v>312</v>
      </c>
      <c r="P37" s="199"/>
    </row>
    <row r="38" spans="1:16">
      <c r="A38" s="200"/>
      <c r="B38" s="256"/>
      <c r="C38" s="204" t="s">
        <v>313</v>
      </c>
      <c r="P38" s="199"/>
    </row>
    <row r="39" spans="1:16">
      <c r="A39" s="200"/>
      <c r="B39" s="256"/>
      <c r="C39" s="204" t="s">
        <v>314</v>
      </c>
      <c r="P39" s="199"/>
    </row>
    <row r="40" spans="1:16">
      <c r="A40" s="200"/>
      <c r="B40" s="256"/>
      <c r="C40" s="204" t="s">
        <v>302</v>
      </c>
      <c r="P40" s="199"/>
    </row>
    <row r="41" spans="1:16">
      <c r="A41" s="250" t="s">
        <v>181</v>
      </c>
      <c r="B41" s="251" t="s">
        <v>315</v>
      </c>
      <c r="C41" s="254" t="s">
        <v>298</v>
      </c>
      <c r="D41" s="253">
        <v>0.03</v>
      </c>
      <c r="E41" s="255">
        <v>1251.8900000000001</v>
      </c>
      <c r="F41" s="253"/>
      <c r="G41" s="253">
        <v>38</v>
      </c>
      <c r="H41" s="253"/>
      <c r="I41" s="253"/>
      <c r="J41" s="253"/>
      <c r="K41" s="253"/>
      <c r="P41" s="199"/>
    </row>
    <row r="42" spans="1:16">
      <c r="A42" s="200"/>
      <c r="B42" s="256"/>
      <c r="C42" s="204" t="s">
        <v>299</v>
      </c>
      <c r="P42" s="199"/>
    </row>
    <row r="43" spans="1:16">
      <c r="A43" s="200"/>
      <c r="B43" s="256"/>
      <c r="C43" s="204" t="s">
        <v>316</v>
      </c>
      <c r="P43" s="199"/>
    </row>
    <row r="44" spans="1:16">
      <c r="A44" s="200"/>
      <c r="B44" s="256"/>
      <c r="C44" s="204" t="s">
        <v>317</v>
      </c>
      <c r="P44" s="199"/>
    </row>
    <row r="45" spans="1:16">
      <c r="A45" s="200"/>
      <c r="B45" s="256"/>
      <c r="C45" s="204" t="s">
        <v>302</v>
      </c>
      <c r="P45" s="199"/>
    </row>
    <row r="46" spans="1:16">
      <c r="A46" s="250" t="s">
        <v>182</v>
      </c>
      <c r="B46" s="251" t="s">
        <v>318</v>
      </c>
      <c r="C46" s="254" t="s">
        <v>319</v>
      </c>
      <c r="D46" s="253">
        <v>2.2499999999999999E-2</v>
      </c>
      <c r="E46" s="255">
        <v>2541.12</v>
      </c>
      <c r="F46" s="255">
        <v>42.03</v>
      </c>
      <c r="G46" s="253">
        <v>57</v>
      </c>
      <c r="H46" s="253">
        <v>15</v>
      </c>
      <c r="I46" s="255">
        <v>1</v>
      </c>
      <c r="J46" s="255">
        <v>75.3</v>
      </c>
      <c r="K46" s="255">
        <v>2</v>
      </c>
      <c r="P46" s="199"/>
    </row>
    <row r="47" spans="1:16">
      <c r="A47" s="200"/>
      <c r="B47" s="256"/>
      <c r="C47" s="204" t="s">
        <v>320</v>
      </c>
      <c r="E47" s="217">
        <v>658.12</v>
      </c>
      <c r="P47" s="199"/>
    </row>
    <row r="48" spans="1:16">
      <c r="A48" s="250" t="s">
        <v>321</v>
      </c>
      <c r="B48" s="251" t="s">
        <v>322</v>
      </c>
      <c r="C48" s="254" t="s">
        <v>323</v>
      </c>
      <c r="D48" s="253">
        <v>-2.3061999999999999E-2</v>
      </c>
      <c r="E48" s="255">
        <v>1761.34</v>
      </c>
      <c r="F48" s="253"/>
      <c r="G48" s="253">
        <v>-41</v>
      </c>
      <c r="H48" s="253"/>
      <c r="I48" s="253"/>
      <c r="J48" s="253"/>
      <c r="K48" s="253"/>
      <c r="P48" s="199"/>
    </row>
    <row r="49" spans="1:16">
      <c r="A49" s="200"/>
      <c r="B49" s="256"/>
      <c r="C49" s="204" t="s">
        <v>324</v>
      </c>
      <c r="P49" s="199"/>
    </row>
    <row r="50" spans="1:16">
      <c r="A50" s="200"/>
      <c r="B50" s="256"/>
      <c r="C50" s="204" t="s">
        <v>325</v>
      </c>
      <c r="P50" s="199"/>
    </row>
    <row r="51" spans="1:16">
      <c r="A51" s="200"/>
      <c r="B51" s="256"/>
      <c r="C51" s="204" t="s">
        <v>226</v>
      </c>
      <c r="P51" s="199"/>
    </row>
    <row r="52" spans="1:16">
      <c r="A52" s="250" t="s">
        <v>326</v>
      </c>
      <c r="B52" s="251" t="s">
        <v>327</v>
      </c>
      <c r="C52" s="254" t="s">
        <v>328</v>
      </c>
      <c r="D52" s="253">
        <v>2.3062</v>
      </c>
      <c r="E52" s="255">
        <v>53.64</v>
      </c>
      <c r="F52" s="253"/>
      <c r="G52" s="253">
        <v>124</v>
      </c>
      <c r="H52" s="253"/>
      <c r="I52" s="253"/>
      <c r="J52" s="253"/>
      <c r="K52" s="253"/>
      <c r="P52" s="199"/>
    </row>
    <row r="53" spans="1:16">
      <c r="A53" s="200"/>
      <c r="B53" s="256"/>
      <c r="C53" s="204" t="s">
        <v>329</v>
      </c>
      <c r="P53" s="199"/>
    </row>
    <row r="54" spans="1:16">
      <c r="A54" s="200"/>
      <c r="B54" s="256"/>
      <c r="C54" s="204" t="s">
        <v>330</v>
      </c>
      <c r="P54" s="199"/>
    </row>
    <row r="55" spans="1:16">
      <c r="A55" s="250" t="s">
        <v>331</v>
      </c>
      <c r="B55" s="251" t="s">
        <v>332</v>
      </c>
      <c r="C55" s="254" t="s">
        <v>333</v>
      </c>
      <c r="D55" s="253">
        <v>2.2499999999999999E-2</v>
      </c>
      <c r="E55" s="255">
        <v>610.63</v>
      </c>
      <c r="F55" s="255">
        <v>0.84</v>
      </c>
      <c r="G55" s="253">
        <v>14</v>
      </c>
      <c r="H55" s="253">
        <v>3</v>
      </c>
      <c r="I55" s="253"/>
      <c r="J55" s="255">
        <v>12.3</v>
      </c>
      <c r="K55" s="253"/>
      <c r="P55" s="199"/>
    </row>
    <row r="56" spans="1:16">
      <c r="A56" s="200"/>
      <c r="B56" s="256"/>
      <c r="C56" s="204" t="s">
        <v>334</v>
      </c>
      <c r="E56" s="217">
        <v>100.49</v>
      </c>
      <c r="P56" s="199"/>
    </row>
    <row r="57" spans="1:16">
      <c r="A57" s="250" t="s">
        <v>335</v>
      </c>
      <c r="B57" s="251" t="s">
        <v>336</v>
      </c>
      <c r="C57" s="254" t="s">
        <v>337</v>
      </c>
      <c r="D57" s="253">
        <v>-2.8119999999999998E-3</v>
      </c>
      <c r="E57" s="255">
        <v>2772.08</v>
      </c>
      <c r="F57" s="253"/>
      <c r="G57" s="253">
        <v>-8</v>
      </c>
      <c r="H57" s="253"/>
      <c r="I57" s="253"/>
      <c r="J57" s="253"/>
      <c r="K57" s="253"/>
      <c r="P57" s="199"/>
    </row>
    <row r="58" spans="1:16">
      <c r="A58" s="200"/>
      <c r="B58" s="256"/>
      <c r="C58" s="204" t="s">
        <v>338</v>
      </c>
      <c r="P58" s="199"/>
    </row>
    <row r="59" spans="1:16">
      <c r="A59" s="200"/>
      <c r="B59" s="256"/>
      <c r="C59" s="204" t="s">
        <v>339</v>
      </c>
      <c r="P59" s="199"/>
    </row>
    <row r="60" spans="1:16">
      <c r="A60" s="250" t="s">
        <v>340</v>
      </c>
      <c r="B60" s="251" t="s">
        <v>341</v>
      </c>
      <c r="C60" s="254" t="s">
        <v>342</v>
      </c>
      <c r="D60" s="253">
        <v>2.8119999999999998</v>
      </c>
      <c r="E60" s="255">
        <v>80.989999999999995</v>
      </c>
      <c r="F60" s="253"/>
      <c r="G60" s="253">
        <v>228</v>
      </c>
      <c r="H60" s="253"/>
      <c r="I60" s="253"/>
      <c r="J60" s="253"/>
      <c r="K60" s="253"/>
      <c r="P60" s="199"/>
    </row>
    <row r="61" spans="1:16">
      <c r="A61" s="200"/>
      <c r="B61" s="256" t="s">
        <v>343</v>
      </c>
      <c r="C61" s="204" t="s">
        <v>344</v>
      </c>
      <c r="P61" s="199"/>
    </row>
    <row r="62" spans="1:16">
      <c r="A62" s="200"/>
      <c r="B62" s="256"/>
      <c r="C62" s="204" t="s">
        <v>330</v>
      </c>
      <c r="P62" s="199"/>
    </row>
    <row r="63" spans="1:16">
      <c r="A63" s="250" t="s">
        <v>345</v>
      </c>
      <c r="B63" s="251" t="s">
        <v>250</v>
      </c>
      <c r="C63" s="254" t="s">
        <v>251</v>
      </c>
      <c r="D63" s="253">
        <v>1</v>
      </c>
      <c r="E63" s="255">
        <v>112.17</v>
      </c>
      <c r="F63" s="255">
        <v>112.17</v>
      </c>
      <c r="G63" s="253">
        <v>112</v>
      </c>
      <c r="H63" s="253"/>
      <c r="I63" s="255">
        <v>112</v>
      </c>
      <c r="J63" s="253"/>
      <c r="K63" s="253"/>
      <c r="P63" s="199"/>
    </row>
    <row r="64" spans="1:16">
      <c r="A64" s="200"/>
      <c r="B64" s="256"/>
      <c r="C64" s="204" t="s">
        <v>252</v>
      </c>
      <c r="F64" s="217">
        <v>11.07</v>
      </c>
      <c r="I64" s="217">
        <v>11</v>
      </c>
      <c r="J64" s="217">
        <v>1</v>
      </c>
      <c r="K64" s="217">
        <v>1</v>
      </c>
      <c r="P64" s="199"/>
    </row>
    <row r="65" spans="1:29">
      <c r="A65" s="200"/>
      <c r="B65" s="256"/>
      <c r="C65" s="204" t="s">
        <v>253</v>
      </c>
      <c r="P65" s="199"/>
    </row>
    <row r="66" spans="1:29">
      <c r="A66" s="250"/>
      <c r="B66" s="251"/>
      <c r="C66" s="252" t="s">
        <v>254</v>
      </c>
      <c r="D66" s="253"/>
      <c r="E66" s="253"/>
      <c r="F66" s="253"/>
      <c r="G66" s="257">
        <v>641</v>
      </c>
      <c r="H66" s="257">
        <v>78</v>
      </c>
      <c r="I66" s="258">
        <v>116</v>
      </c>
      <c r="J66" s="253"/>
      <c r="K66" s="258">
        <v>9</v>
      </c>
      <c r="P66" s="199"/>
    </row>
    <row r="67" spans="1:29">
      <c r="A67" s="200"/>
      <c r="B67" s="256"/>
      <c r="C67" s="259" t="s">
        <v>255</v>
      </c>
      <c r="I67" s="260">
        <v>11</v>
      </c>
      <c r="K67" s="260">
        <v>1</v>
      </c>
      <c r="P67" s="199"/>
    </row>
    <row r="68" spans="1:29">
      <c r="A68" s="200"/>
      <c r="B68" s="256"/>
      <c r="C68" s="259" t="s">
        <v>256</v>
      </c>
      <c r="P68" s="199"/>
    </row>
    <row r="69" spans="1:29">
      <c r="A69" s="250"/>
      <c r="B69" s="251"/>
      <c r="C69" s="252" t="s">
        <v>257</v>
      </c>
      <c r="D69" s="253"/>
      <c r="E69" s="253"/>
      <c r="F69" s="253"/>
      <c r="G69" s="257">
        <v>4388</v>
      </c>
      <c r="H69" s="257">
        <v>1073</v>
      </c>
      <c r="I69" s="258">
        <v>691</v>
      </c>
      <c r="J69" s="253"/>
      <c r="K69" s="258">
        <v>9</v>
      </c>
      <c r="P69" s="199"/>
    </row>
    <row r="70" spans="1:29">
      <c r="A70" s="200"/>
      <c r="B70" s="256"/>
      <c r="C70" s="259" t="s">
        <v>258</v>
      </c>
      <c r="I70" s="260">
        <v>151</v>
      </c>
      <c r="K70" s="260">
        <v>1</v>
      </c>
      <c r="P70" s="199"/>
      <c r="AB70" s="199">
        <v>211</v>
      </c>
      <c r="AC70" s="261">
        <f>AB73-AC71</f>
        <v>854.35200000000009</v>
      </c>
    </row>
    <row r="71" spans="1:29">
      <c r="A71" s="250"/>
      <c r="B71" s="251"/>
      <c r="C71" s="252" t="s">
        <v>259</v>
      </c>
      <c r="D71" s="253"/>
      <c r="E71" s="253"/>
      <c r="F71" s="253"/>
      <c r="G71" s="257">
        <v>641</v>
      </c>
      <c r="H71" s="257">
        <v>78</v>
      </c>
      <c r="I71" s="258">
        <v>116</v>
      </c>
      <c r="J71" s="253"/>
      <c r="K71" s="258">
        <v>9</v>
      </c>
      <c r="P71" s="199"/>
      <c r="AB71" s="199">
        <v>213</v>
      </c>
      <c r="AC71" s="261">
        <f>AB73*0.302</f>
        <v>369.64799999999997</v>
      </c>
    </row>
    <row r="72" spans="1:29">
      <c r="A72" s="200"/>
      <c r="B72" s="256"/>
      <c r="I72" s="260">
        <v>11</v>
      </c>
      <c r="K72" s="260">
        <v>1</v>
      </c>
      <c r="P72" s="199"/>
    </row>
    <row r="73" spans="1:29">
      <c r="A73" s="250"/>
      <c r="B73" s="251"/>
      <c r="C73" s="252" t="s">
        <v>260</v>
      </c>
      <c r="D73" s="253"/>
      <c r="E73" s="253"/>
      <c r="F73" s="253"/>
      <c r="G73" s="257">
        <v>4388</v>
      </c>
      <c r="H73" s="257">
        <v>1073</v>
      </c>
      <c r="I73" s="258">
        <v>691</v>
      </c>
      <c r="J73" s="253"/>
      <c r="K73" s="258">
        <v>9</v>
      </c>
      <c r="P73" s="199"/>
      <c r="AB73" s="199">
        <f>H73+I74</f>
        <v>1224</v>
      </c>
      <c r="AC73" s="199" t="s">
        <v>261</v>
      </c>
    </row>
    <row r="74" spans="1:29">
      <c r="A74" s="200"/>
      <c r="B74" s="256"/>
      <c r="C74" s="259" t="s">
        <v>262</v>
      </c>
      <c r="I74" s="260">
        <v>151</v>
      </c>
      <c r="K74" s="260">
        <v>1</v>
      </c>
      <c r="P74" s="199"/>
      <c r="AB74" s="199">
        <f>I73-I74</f>
        <v>540</v>
      </c>
      <c r="AC74" s="199" t="s">
        <v>263</v>
      </c>
    </row>
    <row r="75" spans="1:29">
      <c r="A75" s="200"/>
      <c r="B75" s="256"/>
      <c r="C75" s="204" t="s">
        <v>264</v>
      </c>
      <c r="P75" s="199"/>
      <c r="AB75" s="199">
        <f>G73-AB73-AB74</f>
        <v>2624</v>
      </c>
      <c r="AC75" s="199" t="s">
        <v>265</v>
      </c>
    </row>
    <row r="76" spans="1:29">
      <c r="A76" s="200"/>
      <c r="B76" s="256"/>
      <c r="C76" s="204" t="s">
        <v>266</v>
      </c>
      <c r="P76" s="199"/>
      <c r="AB76" s="199">
        <f>AB75+AB74+AB73</f>
        <v>4388</v>
      </c>
    </row>
    <row r="77" spans="1:29">
      <c r="A77" s="200"/>
      <c r="B77" s="256"/>
      <c r="C77" s="204" t="s">
        <v>267</v>
      </c>
      <c r="P77" s="199"/>
    </row>
    <row r="78" spans="1:29">
      <c r="A78" s="250"/>
      <c r="B78" s="251"/>
      <c r="C78" s="252" t="s">
        <v>268</v>
      </c>
      <c r="D78" s="253"/>
      <c r="E78" s="253"/>
      <c r="F78" s="253"/>
      <c r="G78" s="257">
        <v>865</v>
      </c>
      <c r="H78" s="253"/>
      <c r="I78" s="253"/>
      <c r="J78" s="253"/>
      <c r="K78" s="253"/>
      <c r="P78" s="199"/>
    </row>
    <row r="79" spans="1:29">
      <c r="A79" s="250"/>
      <c r="B79" s="251" t="s">
        <v>269</v>
      </c>
      <c r="C79" s="254" t="s">
        <v>346</v>
      </c>
      <c r="D79" s="253"/>
      <c r="E79" s="253"/>
      <c r="F79" s="253"/>
      <c r="G79" s="253">
        <v>468</v>
      </c>
      <c r="H79" s="253"/>
      <c r="I79" s="253"/>
      <c r="J79" s="253"/>
      <c r="K79" s="253"/>
      <c r="P79" s="199"/>
    </row>
    <row r="80" spans="1:29">
      <c r="A80" s="200"/>
      <c r="B80" s="256" t="s">
        <v>271</v>
      </c>
      <c r="C80" s="204" t="s">
        <v>347</v>
      </c>
      <c r="P80" s="199"/>
    </row>
    <row r="81" spans="1:16">
      <c r="A81" s="200"/>
      <c r="B81" s="256" t="s">
        <v>348</v>
      </c>
      <c r="P81" s="199"/>
    </row>
    <row r="82" spans="1:16">
      <c r="A82" s="250"/>
      <c r="B82" s="251" t="s">
        <v>269</v>
      </c>
      <c r="C82" s="254" t="s">
        <v>349</v>
      </c>
      <c r="D82" s="253"/>
      <c r="E82" s="253"/>
      <c r="F82" s="253"/>
      <c r="G82" s="253">
        <v>36</v>
      </c>
      <c r="H82" s="253"/>
      <c r="I82" s="253"/>
      <c r="J82" s="253"/>
      <c r="K82" s="253"/>
      <c r="P82" s="199"/>
    </row>
    <row r="83" spans="1:16">
      <c r="A83" s="200"/>
      <c r="B83" s="256" t="s">
        <v>271</v>
      </c>
      <c r="C83" s="204" t="s">
        <v>350</v>
      </c>
      <c r="P83" s="199"/>
    </row>
    <row r="84" spans="1:16">
      <c r="A84" s="200"/>
      <c r="B84" s="256" t="s">
        <v>351</v>
      </c>
      <c r="C84" s="204" t="s">
        <v>352</v>
      </c>
      <c r="P84" s="199"/>
    </row>
    <row r="85" spans="1:16">
      <c r="A85" s="200"/>
      <c r="B85" s="256" t="s">
        <v>353</v>
      </c>
      <c r="P85" s="199"/>
    </row>
    <row r="86" spans="1:16">
      <c r="A86" s="250"/>
      <c r="B86" s="251" t="s">
        <v>269</v>
      </c>
      <c r="C86" s="254" t="s">
        <v>354</v>
      </c>
      <c r="D86" s="253"/>
      <c r="E86" s="253"/>
      <c r="F86" s="253"/>
      <c r="G86" s="253">
        <v>361</v>
      </c>
      <c r="H86" s="253"/>
      <c r="I86" s="253"/>
      <c r="J86" s="253"/>
      <c r="K86" s="253"/>
      <c r="P86" s="199"/>
    </row>
    <row r="87" spans="1:16">
      <c r="A87" s="200"/>
      <c r="B87" s="256" t="s">
        <v>271</v>
      </c>
      <c r="C87" s="204" t="s">
        <v>355</v>
      </c>
      <c r="P87" s="199"/>
    </row>
    <row r="88" spans="1:16">
      <c r="A88" s="200"/>
      <c r="B88" s="256" t="s">
        <v>356</v>
      </c>
      <c r="C88" s="204" t="s">
        <v>357</v>
      </c>
      <c r="P88" s="199"/>
    </row>
    <row r="89" spans="1:16">
      <c r="A89" s="250"/>
      <c r="B89" s="251"/>
      <c r="C89" s="252" t="s">
        <v>275</v>
      </c>
      <c r="D89" s="253"/>
      <c r="E89" s="253"/>
      <c r="F89" s="253"/>
      <c r="G89" s="257">
        <v>425</v>
      </c>
      <c r="H89" s="253"/>
      <c r="I89" s="253"/>
      <c r="J89" s="253"/>
      <c r="K89" s="253"/>
      <c r="P89" s="199"/>
    </row>
    <row r="90" spans="1:16">
      <c r="A90" s="250"/>
      <c r="B90" s="251" t="s">
        <v>276</v>
      </c>
      <c r="C90" s="254" t="s">
        <v>346</v>
      </c>
      <c r="D90" s="253"/>
      <c r="E90" s="253"/>
      <c r="F90" s="253"/>
      <c r="G90" s="253">
        <v>201</v>
      </c>
      <c r="H90" s="253"/>
      <c r="I90" s="253"/>
      <c r="J90" s="253"/>
      <c r="K90" s="253"/>
      <c r="P90" s="199"/>
    </row>
    <row r="91" spans="1:16">
      <c r="A91" s="200"/>
      <c r="B91" s="256" t="s">
        <v>277</v>
      </c>
      <c r="C91" s="204" t="s">
        <v>358</v>
      </c>
      <c r="P91" s="199"/>
    </row>
    <row r="92" spans="1:16">
      <c r="A92" s="200"/>
      <c r="B92" s="256" t="s">
        <v>359</v>
      </c>
      <c r="P92" s="199"/>
    </row>
    <row r="93" spans="1:16">
      <c r="A93" s="200"/>
      <c r="B93" s="256" t="s">
        <v>280</v>
      </c>
      <c r="P93" s="199"/>
    </row>
    <row r="94" spans="1:16">
      <c r="A94" s="250"/>
      <c r="B94" s="251" t="s">
        <v>276</v>
      </c>
      <c r="C94" s="254" t="s">
        <v>349</v>
      </c>
      <c r="D94" s="253"/>
      <c r="E94" s="253"/>
      <c r="F94" s="253"/>
      <c r="G94" s="253">
        <v>21</v>
      </c>
      <c r="H94" s="253"/>
      <c r="I94" s="253"/>
      <c r="J94" s="253"/>
      <c r="K94" s="253"/>
      <c r="P94" s="199"/>
    </row>
    <row r="95" spans="1:16">
      <c r="A95" s="200"/>
      <c r="B95" s="256" t="s">
        <v>277</v>
      </c>
      <c r="C95" s="204" t="s">
        <v>350</v>
      </c>
      <c r="P95" s="199"/>
    </row>
    <row r="96" spans="1:16">
      <c r="A96" s="200"/>
      <c r="B96" s="256" t="s">
        <v>360</v>
      </c>
      <c r="C96" s="204" t="s">
        <v>361</v>
      </c>
      <c r="P96" s="199"/>
    </row>
    <row r="97" spans="1:16">
      <c r="A97" s="200"/>
      <c r="B97" s="256" t="s">
        <v>362</v>
      </c>
      <c r="P97" s="199"/>
    </row>
    <row r="98" spans="1:16">
      <c r="A98" s="200"/>
      <c r="B98" s="256" t="s">
        <v>363</v>
      </c>
      <c r="P98" s="199"/>
    </row>
    <row r="99" spans="1:16">
      <c r="A99" s="250"/>
      <c r="B99" s="251" t="s">
        <v>276</v>
      </c>
      <c r="C99" s="254" t="s">
        <v>354</v>
      </c>
      <c r="D99" s="253"/>
      <c r="E99" s="253"/>
      <c r="F99" s="253"/>
      <c r="G99" s="253">
        <v>203</v>
      </c>
      <c r="H99" s="253"/>
      <c r="I99" s="253"/>
      <c r="J99" s="253"/>
      <c r="K99" s="253"/>
      <c r="P99" s="199"/>
    </row>
    <row r="100" spans="1:16">
      <c r="A100" s="200"/>
      <c r="B100" s="256" t="s">
        <v>277</v>
      </c>
      <c r="C100" s="204" t="s">
        <v>364</v>
      </c>
      <c r="P100" s="199"/>
    </row>
    <row r="101" spans="1:16">
      <c r="A101" s="200"/>
      <c r="B101" s="256" t="s">
        <v>365</v>
      </c>
      <c r="C101" s="204" t="s">
        <v>357</v>
      </c>
      <c r="P101" s="199"/>
    </row>
    <row r="102" spans="1:16">
      <c r="A102" s="250"/>
      <c r="B102" s="251"/>
      <c r="C102" s="252" t="s">
        <v>281</v>
      </c>
      <c r="D102" s="253"/>
      <c r="E102" s="253"/>
      <c r="F102" s="253"/>
      <c r="G102" s="257">
        <v>5678</v>
      </c>
      <c r="H102" s="253"/>
      <c r="I102" s="253"/>
      <c r="J102" s="253"/>
      <c r="K102" s="253"/>
      <c r="P102" s="199"/>
    </row>
    <row r="103" spans="1:16">
      <c r="A103" s="200"/>
      <c r="B103" s="256"/>
      <c r="C103" s="259" t="s">
        <v>282</v>
      </c>
      <c r="P103" s="199"/>
    </row>
    <row r="104" spans="1:16">
      <c r="A104" s="200"/>
      <c r="B104" s="256" t="s">
        <v>283</v>
      </c>
      <c r="C104" s="204" t="s">
        <v>284</v>
      </c>
      <c r="G104" s="217">
        <v>1022.04</v>
      </c>
      <c r="P104" s="199"/>
    </row>
    <row r="105" spans="1:16">
      <c r="A105" s="200"/>
      <c r="B105" s="256"/>
      <c r="C105" s="204" t="s">
        <v>8</v>
      </c>
      <c r="G105" s="217">
        <v>6700.04</v>
      </c>
      <c r="P105" s="199"/>
    </row>
    <row r="106" spans="1:16">
      <c r="A106" s="250"/>
      <c r="B106" s="251"/>
      <c r="C106" s="252" t="s">
        <v>285</v>
      </c>
      <c r="D106" s="253"/>
      <c r="E106" s="253"/>
      <c r="F106" s="253"/>
      <c r="G106" s="257">
        <v>6700.04</v>
      </c>
      <c r="H106" s="253"/>
      <c r="I106" s="253"/>
      <c r="J106" s="253"/>
      <c r="K106" s="253"/>
      <c r="P106" s="199"/>
    </row>
    <row r="107" spans="1:16">
      <c r="A107" s="250"/>
      <c r="B107" s="251"/>
      <c r="C107" s="262"/>
      <c r="D107" s="253"/>
      <c r="E107" s="253"/>
      <c r="F107" s="253"/>
      <c r="G107" s="253"/>
      <c r="H107" s="253"/>
      <c r="I107" s="253"/>
      <c r="J107" s="253"/>
      <c r="K107" s="253"/>
      <c r="P107" s="199"/>
    </row>
    <row r="108" spans="1:16">
      <c r="A108" s="200"/>
      <c r="B108" s="256"/>
      <c r="P108" s="199"/>
    </row>
    <row r="109" spans="1:16">
      <c r="A109" s="200"/>
      <c r="B109" s="256"/>
      <c r="C109" s="263" t="s">
        <v>286</v>
      </c>
      <c r="P109" s="199"/>
    </row>
    <row r="110" spans="1:16">
      <c r="A110" s="200"/>
      <c r="B110" s="256"/>
      <c r="P110" s="199"/>
    </row>
    <row r="111" spans="1:16">
      <c r="A111" s="200"/>
      <c r="B111" s="256"/>
      <c r="C111" s="263" t="s">
        <v>287</v>
      </c>
      <c r="P111" s="199"/>
    </row>
    <row r="112" spans="1:16">
      <c r="A112" s="200"/>
      <c r="B112" s="256"/>
      <c r="P112" s="199"/>
    </row>
    <row r="113" spans="1:16">
      <c r="A113" s="200"/>
      <c r="B113" s="256"/>
      <c r="P113" s="199"/>
    </row>
    <row r="114" spans="1:16">
      <c r="A114" s="200"/>
      <c r="B114" s="256"/>
      <c r="P114" s="199"/>
    </row>
    <row r="115" spans="1:16">
      <c r="A115" s="200"/>
      <c r="B115" s="256"/>
      <c r="P115" s="199"/>
    </row>
    <row r="116" spans="1:16">
      <c r="A116" s="200"/>
      <c r="B116" s="256"/>
      <c r="P116" s="199"/>
    </row>
    <row r="117" spans="1:16">
      <c r="A117" s="200"/>
      <c r="B117" s="256"/>
      <c r="P117" s="199"/>
    </row>
    <row r="118" spans="1:16">
      <c r="A118" s="200"/>
      <c r="B118" s="256"/>
      <c r="P118" s="199"/>
    </row>
    <row r="119" spans="1:16">
      <c r="A119" s="200"/>
      <c r="B119" s="256"/>
      <c r="P119" s="199"/>
    </row>
    <row r="120" spans="1:16">
      <c r="A120" s="200"/>
      <c r="B120" s="256"/>
      <c r="P120" s="199"/>
    </row>
    <row r="121" spans="1:16">
      <c r="A121" s="200"/>
      <c r="B121" s="256"/>
      <c r="P121" s="199"/>
    </row>
    <row r="122" spans="1:16">
      <c r="A122" s="200"/>
      <c r="B122" s="256"/>
      <c r="P122" s="199"/>
    </row>
    <row r="123" spans="1:16">
      <c r="A123" s="200"/>
      <c r="B123" s="256"/>
      <c r="P123" s="199"/>
    </row>
    <row r="124" spans="1:16">
      <c r="A124" s="200"/>
      <c r="B124" s="256"/>
      <c r="P124" s="199"/>
    </row>
    <row r="125" spans="1:16">
      <c r="A125" s="200"/>
      <c r="B125" s="256"/>
      <c r="P125" s="199"/>
    </row>
    <row r="126" spans="1:16">
      <c r="A126" s="200"/>
      <c r="B126" s="256"/>
      <c r="P126" s="199"/>
    </row>
    <row r="127" spans="1:16">
      <c r="A127" s="200"/>
      <c r="B127" s="256"/>
      <c r="P127" s="199"/>
    </row>
    <row r="128" spans="1:16">
      <c r="A128" s="200"/>
      <c r="B128" s="256"/>
      <c r="P128" s="199"/>
    </row>
    <row r="129" spans="1:16">
      <c r="A129" s="200"/>
      <c r="B129" s="256"/>
      <c r="P129" s="199"/>
    </row>
    <row r="130" spans="1:16">
      <c r="A130" s="200"/>
      <c r="B130" s="256"/>
      <c r="P130" s="199"/>
    </row>
    <row r="131" spans="1:16">
      <c r="A131" s="200"/>
      <c r="B131" s="256"/>
      <c r="P131" s="199"/>
    </row>
    <row r="132" spans="1:16">
      <c r="A132" s="200"/>
      <c r="B132" s="256"/>
      <c r="P132" s="199"/>
    </row>
    <row r="133" spans="1:16">
      <c r="A133" s="200"/>
      <c r="B133" s="256"/>
      <c r="P133" s="199"/>
    </row>
    <row r="134" spans="1:16">
      <c r="A134" s="200"/>
      <c r="B134" s="256"/>
      <c r="P134" s="199"/>
    </row>
    <row r="135" spans="1:16">
      <c r="A135" s="200"/>
      <c r="B135" s="256"/>
      <c r="P135" s="199"/>
    </row>
    <row r="136" spans="1:16">
      <c r="A136" s="200"/>
      <c r="B136" s="256"/>
      <c r="P136" s="199"/>
    </row>
    <row r="137" spans="1:16">
      <c r="A137" s="200"/>
      <c r="B137" s="256"/>
      <c r="P137" s="199"/>
    </row>
    <row r="138" spans="1:16">
      <c r="A138" s="200"/>
      <c r="B138" s="256"/>
      <c r="P138" s="199"/>
    </row>
    <row r="139" spans="1:16">
      <c r="A139" s="200"/>
      <c r="B139" s="256"/>
      <c r="P139" s="199"/>
    </row>
    <row r="140" spans="1:16">
      <c r="A140" s="200"/>
      <c r="B140" s="256"/>
      <c r="P140" s="199"/>
    </row>
    <row r="141" spans="1:16">
      <c r="A141" s="200"/>
      <c r="B141" s="256"/>
      <c r="P141" s="199"/>
    </row>
    <row r="142" spans="1:16">
      <c r="A142" s="200"/>
      <c r="B142" s="256"/>
      <c r="P142" s="199"/>
    </row>
    <row r="143" spans="1:16">
      <c r="A143" s="200"/>
      <c r="B143" s="256"/>
      <c r="P143" s="199"/>
    </row>
    <row r="144" spans="1:16">
      <c r="A144" s="200"/>
      <c r="B144" s="256"/>
      <c r="P144" s="199"/>
    </row>
    <row r="145" spans="1:16">
      <c r="A145" s="200"/>
      <c r="B145" s="256"/>
      <c r="P145" s="199"/>
    </row>
    <row r="146" spans="1:16">
      <c r="A146" s="200"/>
      <c r="B146" s="256"/>
      <c r="P146" s="199"/>
    </row>
    <row r="147" spans="1:16">
      <c r="A147" s="200"/>
      <c r="B147" s="256"/>
      <c r="P147" s="199"/>
    </row>
    <row r="148" spans="1:16">
      <c r="A148" s="200"/>
      <c r="B148" s="256"/>
      <c r="P148" s="199"/>
    </row>
    <row r="149" spans="1:16">
      <c r="A149" s="200"/>
      <c r="B149" s="256"/>
      <c r="P149" s="199"/>
    </row>
    <row r="150" spans="1:16">
      <c r="A150" s="200"/>
      <c r="B150" s="256"/>
      <c r="P150" s="199"/>
    </row>
    <row r="151" spans="1:16">
      <c r="A151" s="200"/>
      <c r="B151" s="256"/>
      <c r="P151" s="199"/>
    </row>
    <row r="152" spans="1:16">
      <c r="A152" s="200"/>
      <c r="B152" s="256"/>
      <c r="P152" s="199"/>
    </row>
    <row r="153" spans="1:16">
      <c r="A153" s="200"/>
      <c r="B153" s="256"/>
      <c r="P153" s="199"/>
    </row>
    <row r="154" spans="1:16">
      <c r="A154" s="200"/>
      <c r="B154" s="256"/>
      <c r="P154" s="199"/>
    </row>
    <row r="155" spans="1:16">
      <c r="A155" s="200"/>
      <c r="B155" s="256"/>
      <c r="P155" s="199"/>
    </row>
    <row r="156" spans="1:16">
      <c r="A156" s="200"/>
      <c r="B156" s="256"/>
      <c r="P156" s="199"/>
    </row>
    <row r="157" spans="1:16">
      <c r="A157" s="200"/>
      <c r="B157" s="256"/>
      <c r="P157" s="199"/>
    </row>
    <row r="158" spans="1:16">
      <c r="A158" s="200"/>
      <c r="B158" s="256"/>
      <c r="P158" s="199"/>
    </row>
    <row r="159" spans="1:16">
      <c r="A159" s="200"/>
      <c r="B159" s="256"/>
      <c r="P159" s="199"/>
    </row>
    <row r="160" spans="1:16">
      <c r="A160" s="200"/>
      <c r="B160" s="256"/>
      <c r="P160" s="199"/>
    </row>
    <row r="161" spans="1:16">
      <c r="A161" s="200"/>
      <c r="B161" s="256"/>
      <c r="P161" s="199"/>
    </row>
    <row r="162" spans="1:16">
      <c r="A162" s="200"/>
      <c r="B162" s="256"/>
      <c r="P162" s="199"/>
    </row>
    <row r="163" spans="1:16">
      <c r="A163" s="200"/>
      <c r="B163" s="256"/>
      <c r="P163" s="199"/>
    </row>
    <row r="164" spans="1:16">
      <c r="A164" s="200"/>
      <c r="B164" s="256"/>
      <c r="P164" s="199"/>
    </row>
    <row r="165" spans="1:16">
      <c r="A165" s="200"/>
      <c r="B165" s="256"/>
      <c r="P165" s="199"/>
    </row>
    <row r="166" spans="1:16">
      <c r="A166" s="200"/>
      <c r="B166" s="256"/>
      <c r="P166" s="199"/>
    </row>
    <row r="167" spans="1:16">
      <c r="A167" s="200"/>
      <c r="B167" s="256"/>
      <c r="P167" s="199"/>
    </row>
    <row r="168" spans="1:16">
      <c r="A168" s="200"/>
      <c r="B168" s="256"/>
      <c r="P168" s="199"/>
    </row>
    <row r="169" spans="1:16">
      <c r="A169" s="200"/>
      <c r="B169" s="256"/>
      <c r="P169" s="199"/>
    </row>
    <row r="170" spans="1:16">
      <c r="A170" s="200"/>
      <c r="B170" s="256"/>
      <c r="P170" s="199"/>
    </row>
    <row r="171" spans="1:16">
      <c r="A171" s="200"/>
      <c r="B171" s="256"/>
      <c r="P171" s="199"/>
    </row>
    <row r="172" spans="1:16">
      <c r="A172" s="200"/>
      <c r="B172" s="256"/>
      <c r="P172" s="199"/>
    </row>
    <row r="173" spans="1:16">
      <c r="A173" s="200"/>
      <c r="B173" s="256"/>
      <c r="P173" s="199"/>
    </row>
    <row r="174" spans="1:16">
      <c r="A174" s="200"/>
      <c r="B174" s="256"/>
      <c r="P174" s="199"/>
    </row>
    <row r="175" spans="1:16">
      <c r="A175" s="200"/>
      <c r="B175" s="256"/>
      <c r="P175" s="199"/>
    </row>
    <row r="176" spans="1:16">
      <c r="A176" s="200"/>
      <c r="B176" s="256"/>
      <c r="P176" s="199"/>
    </row>
    <row r="177" spans="1:16">
      <c r="A177" s="200"/>
      <c r="B177" s="256"/>
      <c r="P177" s="199"/>
    </row>
    <row r="178" spans="1:16">
      <c r="A178" s="200"/>
      <c r="B178" s="256"/>
      <c r="P178" s="199"/>
    </row>
    <row r="179" spans="1:16">
      <c r="A179" s="200"/>
      <c r="B179" s="256"/>
      <c r="P179" s="199"/>
    </row>
    <row r="180" spans="1:16">
      <c r="A180" s="200"/>
      <c r="B180" s="256"/>
      <c r="P180" s="199"/>
    </row>
    <row r="181" spans="1:16">
      <c r="A181" s="200"/>
      <c r="B181" s="256"/>
      <c r="P181" s="199"/>
    </row>
    <row r="182" spans="1:16">
      <c r="A182" s="200"/>
      <c r="B182" s="256"/>
      <c r="P182" s="199"/>
    </row>
    <row r="183" spans="1:16">
      <c r="A183" s="200"/>
      <c r="B183" s="256"/>
      <c r="P183" s="199"/>
    </row>
    <row r="184" spans="1:16">
      <c r="A184" s="200"/>
      <c r="B184" s="256"/>
      <c r="P184" s="199"/>
    </row>
    <row r="185" spans="1:16">
      <c r="A185" s="200"/>
      <c r="B185" s="256"/>
      <c r="P185" s="199"/>
    </row>
    <row r="186" spans="1:16">
      <c r="A186" s="200"/>
      <c r="B186" s="256"/>
      <c r="P186" s="199"/>
    </row>
    <row r="187" spans="1:16">
      <c r="A187" s="200"/>
      <c r="B187" s="256"/>
      <c r="P187" s="199"/>
    </row>
    <row r="188" spans="1:16">
      <c r="A188" s="200"/>
      <c r="B188" s="256"/>
      <c r="P188" s="199"/>
    </row>
    <row r="189" spans="1:16">
      <c r="A189" s="200"/>
      <c r="B189" s="256"/>
      <c r="P189" s="199"/>
    </row>
    <row r="190" spans="1:16">
      <c r="A190" s="200"/>
      <c r="B190" s="256"/>
      <c r="P190" s="199"/>
    </row>
    <row r="191" spans="1:16">
      <c r="A191" s="200"/>
      <c r="B191" s="256"/>
      <c r="P191" s="199"/>
    </row>
    <row r="192" spans="1:16">
      <c r="A192" s="200"/>
      <c r="B192" s="256"/>
      <c r="P192" s="199"/>
    </row>
    <row r="193" spans="1:16">
      <c r="A193" s="200"/>
      <c r="B193" s="256"/>
      <c r="P193" s="199"/>
    </row>
    <row r="194" spans="1:16">
      <c r="A194" s="200"/>
      <c r="B194" s="256"/>
      <c r="P194" s="199"/>
    </row>
    <row r="195" spans="1:16">
      <c r="A195" s="200"/>
      <c r="B195" s="256"/>
      <c r="P195" s="199"/>
    </row>
    <row r="196" spans="1:16">
      <c r="A196" s="200"/>
      <c r="B196" s="256"/>
      <c r="P196" s="199"/>
    </row>
    <row r="197" spans="1:16">
      <c r="A197" s="200"/>
      <c r="B197" s="256"/>
      <c r="P197" s="199"/>
    </row>
    <row r="198" spans="1:16">
      <c r="A198" s="200"/>
      <c r="B198" s="256"/>
      <c r="P198" s="199"/>
    </row>
    <row r="199" spans="1:16">
      <c r="A199" s="200"/>
      <c r="B199" s="256"/>
      <c r="P199" s="199"/>
    </row>
    <row r="200" spans="1:16">
      <c r="A200" s="200"/>
      <c r="B200" s="256"/>
      <c r="P200" s="199"/>
    </row>
    <row r="201" spans="1:16">
      <c r="A201" s="200"/>
      <c r="B201" s="256"/>
      <c r="P201" s="199"/>
    </row>
    <row r="202" spans="1:16">
      <c r="A202" s="200"/>
      <c r="B202" s="256"/>
      <c r="P202" s="199"/>
    </row>
    <row r="203" spans="1:16">
      <c r="A203" s="200"/>
      <c r="B203" s="256"/>
      <c r="P203" s="199"/>
    </row>
    <row r="204" spans="1:16">
      <c r="A204" s="200"/>
      <c r="B204" s="256"/>
      <c r="P204" s="199"/>
    </row>
    <row r="205" spans="1:16">
      <c r="A205" s="200"/>
      <c r="B205" s="256"/>
      <c r="P205" s="199"/>
    </row>
    <row r="206" spans="1:16">
      <c r="A206" s="200"/>
      <c r="B206" s="256"/>
      <c r="P206" s="199"/>
    </row>
    <row r="207" spans="1:16">
      <c r="A207" s="200"/>
      <c r="B207" s="256"/>
      <c r="P207" s="199"/>
    </row>
    <row r="208" spans="1:16">
      <c r="A208" s="200"/>
      <c r="B208" s="256"/>
      <c r="P208" s="199"/>
    </row>
    <row r="209" spans="1:16">
      <c r="A209" s="200"/>
      <c r="B209" s="256"/>
      <c r="P209" s="199"/>
    </row>
    <row r="210" spans="1:16">
      <c r="A210" s="200"/>
      <c r="B210" s="256"/>
      <c r="P210" s="199"/>
    </row>
    <row r="211" spans="1:16">
      <c r="A211" s="200"/>
      <c r="B211" s="256"/>
      <c r="P211" s="199"/>
    </row>
    <row r="212" spans="1:16">
      <c r="A212" s="200"/>
      <c r="B212" s="256"/>
      <c r="P212" s="199"/>
    </row>
    <row r="213" spans="1:16">
      <c r="A213" s="200"/>
      <c r="B213" s="256"/>
      <c r="P213" s="199"/>
    </row>
    <row r="214" spans="1:16">
      <c r="A214" s="200"/>
      <c r="B214" s="256"/>
      <c r="P214" s="199"/>
    </row>
    <row r="215" spans="1:16">
      <c r="A215" s="200"/>
      <c r="B215" s="256"/>
      <c r="P215" s="199"/>
    </row>
    <row r="216" spans="1:16">
      <c r="A216" s="200"/>
      <c r="B216" s="256"/>
      <c r="P216" s="199"/>
    </row>
    <row r="217" spans="1:16">
      <c r="A217" s="200"/>
      <c r="B217" s="256"/>
      <c r="P217" s="199"/>
    </row>
    <row r="218" spans="1:16">
      <c r="A218" s="200"/>
      <c r="B218" s="256"/>
      <c r="P218" s="199"/>
    </row>
    <row r="219" spans="1:16">
      <c r="A219" s="200"/>
      <c r="B219" s="256"/>
      <c r="P219" s="199"/>
    </row>
    <row r="220" spans="1:16">
      <c r="A220" s="200"/>
      <c r="B220" s="256"/>
      <c r="P220" s="199"/>
    </row>
    <row r="221" spans="1:16">
      <c r="A221" s="200"/>
      <c r="B221" s="256"/>
      <c r="P221" s="199"/>
    </row>
    <row r="222" spans="1:16">
      <c r="A222" s="200"/>
      <c r="B222" s="256"/>
      <c r="P222" s="199"/>
    </row>
    <row r="223" spans="1:16">
      <c r="A223" s="200"/>
      <c r="B223" s="256"/>
      <c r="P223" s="199"/>
    </row>
    <row r="224" spans="1:16">
      <c r="A224" s="200"/>
      <c r="B224" s="256"/>
      <c r="P224" s="199"/>
    </row>
    <row r="225" spans="1:16">
      <c r="A225" s="200"/>
      <c r="B225" s="256"/>
      <c r="P225" s="199"/>
    </row>
    <row r="226" spans="1:16">
      <c r="A226" s="200"/>
      <c r="B226" s="256"/>
      <c r="P226" s="199"/>
    </row>
    <row r="227" spans="1:16">
      <c r="A227" s="200"/>
      <c r="B227" s="256"/>
      <c r="P227" s="199"/>
    </row>
    <row r="228" spans="1:16">
      <c r="A228" s="200"/>
      <c r="B228" s="256"/>
      <c r="P228" s="199"/>
    </row>
    <row r="229" spans="1:16">
      <c r="A229" s="200"/>
      <c r="B229" s="256"/>
      <c r="P229" s="199"/>
    </row>
    <row r="230" spans="1:16">
      <c r="A230" s="200"/>
      <c r="B230" s="256"/>
      <c r="P230" s="199"/>
    </row>
    <row r="231" spans="1:16">
      <c r="A231" s="200"/>
      <c r="B231" s="256"/>
      <c r="P231" s="199"/>
    </row>
    <row r="232" spans="1:16">
      <c r="A232" s="200"/>
      <c r="B232" s="256"/>
      <c r="P232" s="199"/>
    </row>
    <row r="233" spans="1:16">
      <c r="A233" s="200"/>
      <c r="B233" s="256"/>
      <c r="P233" s="199"/>
    </row>
    <row r="234" spans="1:16">
      <c r="A234" s="200"/>
      <c r="B234" s="256"/>
      <c r="P234" s="199"/>
    </row>
    <row r="235" spans="1:16">
      <c r="A235" s="200"/>
      <c r="B235" s="256"/>
      <c r="P235" s="199"/>
    </row>
    <row r="236" spans="1:16">
      <c r="A236" s="200"/>
      <c r="B236" s="256"/>
      <c r="P236" s="199"/>
    </row>
    <row r="237" spans="1:16">
      <c r="A237" s="200"/>
      <c r="B237" s="256"/>
      <c r="P237" s="199"/>
    </row>
    <row r="238" spans="1:16">
      <c r="A238" s="200"/>
      <c r="B238" s="256"/>
      <c r="P238" s="199"/>
    </row>
    <row r="239" spans="1:16">
      <c r="A239" s="200"/>
      <c r="B239" s="256"/>
      <c r="P239" s="199"/>
    </row>
    <row r="240" spans="1:16">
      <c r="A240" s="200"/>
      <c r="B240" s="256"/>
      <c r="P240" s="199"/>
    </row>
    <row r="241" spans="1:16">
      <c r="A241" s="200"/>
      <c r="B241" s="256"/>
      <c r="P241" s="199"/>
    </row>
    <row r="242" spans="1:16">
      <c r="A242" s="200"/>
      <c r="B242" s="256"/>
      <c r="P242" s="199"/>
    </row>
    <row r="243" spans="1:16">
      <c r="A243" s="200"/>
      <c r="B243" s="256"/>
      <c r="P243" s="199"/>
    </row>
    <row r="244" spans="1:16">
      <c r="A244" s="200"/>
      <c r="B244" s="256"/>
      <c r="P244" s="199"/>
    </row>
    <row r="245" spans="1:16">
      <c r="A245" s="200"/>
      <c r="B245" s="256"/>
      <c r="P245" s="199"/>
    </row>
    <row r="246" spans="1:16">
      <c r="A246" s="200"/>
      <c r="B246" s="256"/>
      <c r="P246" s="199"/>
    </row>
    <row r="247" spans="1:16">
      <c r="A247" s="200"/>
      <c r="B247" s="256"/>
      <c r="P247" s="199"/>
    </row>
    <row r="248" spans="1:16">
      <c r="A248" s="200"/>
      <c r="B248" s="256"/>
      <c r="P248" s="199"/>
    </row>
    <row r="249" spans="1:16">
      <c r="A249" s="200"/>
      <c r="B249" s="256"/>
      <c r="P249" s="199"/>
    </row>
    <row r="250" spans="1:16">
      <c r="A250" s="200"/>
      <c r="B250" s="256"/>
      <c r="P250" s="199"/>
    </row>
    <row r="251" spans="1:16">
      <c r="A251" s="200"/>
      <c r="B251" s="256"/>
      <c r="P251" s="199"/>
    </row>
    <row r="252" spans="1:16">
      <c r="A252" s="200"/>
      <c r="B252" s="256"/>
      <c r="P252" s="199"/>
    </row>
    <row r="253" spans="1:16">
      <c r="A253" s="200"/>
      <c r="B253" s="256"/>
      <c r="P253" s="199"/>
    </row>
    <row r="254" spans="1:16">
      <c r="A254" s="200"/>
      <c r="B254" s="256"/>
      <c r="P254" s="199"/>
    </row>
    <row r="255" spans="1:16">
      <c r="A255" s="200"/>
      <c r="B255" s="256"/>
      <c r="P255" s="199"/>
    </row>
    <row r="256" spans="1:16">
      <c r="A256" s="200"/>
      <c r="B256" s="256"/>
      <c r="P256" s="199"/>
    </row>
    <row r="257" spans="1:16">
      <c r="A257" s="200"/>
      <c r="B257" s="256"/>
      <c r="P257" s="199"/>
    </row>
    <row r="258" spans="1:16">
      <c r="A258" s="200"/>
      <c r="B258" s="256"/>
      <c r="P258" s="199"/>
    </row>
    <row r="259" spans="1:16">
      <c r="A259" s="200"/>
      <c r="B259" s="256"/>
      <c r="P259" s="199"/>
    </row>
    <row r="260" spans="1:16">
      <c r="A260" s="200"/>
      <c r="B260" s="256"/>
      <c r="P260" s="199"/>
    </row>
    <row r="261" spans="1:16">
      <c r="A261" s="200"/>
      <c r="B261" s="256"/>
      <c r="P261" s="199"/>
    </row>
    <row r="262" spans="1:16">
      <c r="A262" s="200"/>
      <c r="B262" s="256"/>
      <c r="P262" s="199"/>
    </row>
    <row r="263" spans="1:16">
      <c r="A263" s="200"/>
      <c r="B263" s="256"/>
      <c r="P263" s="199"/>
    </row>
    <row r="264" spans="1:16">
      <c r="A264" s="200"/>
      <c r="B264" s="256"/>
      <c r="P264" s="199"/>
    </row>
    <row r="265" spans="1:16">
      <c r="A265" s="200"/>
      <c r="B265" s="256"/>
      <c r="P265" s="199"/>
    </row>
    <row r="266" spans="1:16">
      <c r="A266" s="200"/>
      <c r="B266" s="256"/>
      <c r="P266" s="199"/>
    </row>
    <row r="267" spans="1:16">
      <c r="A267" s="200"/>
      <c r="B267" s="256"/>
      <c r="P267" s="199"/>
    </row>
    <row r="268" spans="1:16">
      <c r="A268" s="200"/>
      <c r="B268" s="256"/>
      <c r="P268" s="199"/>
    </row>
    <row r="269" spans="1:16">
      <c r="A269" s="200"/>
      <c r="B269" s="256"/>
      <c r="P269" s="199"/>
    </row>
    <row r="270" spans="1:16">
      <c r="A270" s="200"/>
      <c r="B270" s="256"/>
      <c r="P270" s="199"/>
    </row>
    <row r="271" spans="1:16">
      <c r="A271" s="200"/>
      <c r="B271" s="256"/>
      <c r="P271" s="199"/>
    </row>
    <row r="272" spans="1:16">
      <c r="A272" s="200"/>
      <c r="B272" s="256"/>
      <c r="P272" s="199"/>
    </row>
    <row r="273" spans="1:16">
      <c r="A273" s="200"/>
      <c r="B273" s="256"/>
      <c r="P273" s="199"/>
    </row>
    <row r="274" spans="1:16">
      <c r="A274" s="200"/>
      <c r="B274" s="256"/>
      <c r="P274" s="199"/>
    </row>
    <row r="275" spans="1:16">
      <c r="A275" s="200"/>
      <c r="B275" s="256"/>
      <c r="P275" s="199"/>
    </row>
    <row r="276" spans="1:16">
      <c r="A276" s="200"/>
      <c r="B276" s="256"/>
      <c r="P276" s="199"/>
    </row>
    <row r="277" spans="1:16">
      <c r="A277" s="200"/>
      <c r="B277" s="256"/>
      <c r="P277" s="199"/>
    </row>
    <row r="278" spans="1:16">
      <c r="A278" s="200"/>
      <c r="B278" s="256"/>
      <c r="P278" s="199"/>
    </row>
    <row r="279" spans="1:16">
      <c r="A279" s="200"/>
      <c r="B279" s="256"/>
      <c r="P279" s="199"/>
    </row>
    <row r="280" spans="1:16">
      <c r="A280" s="200"/>
      <c r="B280" s="256"/>
      <c r="P280" s="199"/>
    </row>
    <row r="281" spans="1:16">
      <c r="A281" s="200"/>
      <c r="B281" s="256"/>
      <c r="P281" s="199"/>
    </row>
    <row r="282" spans="1:16">
      <c r="A282" s="200"/>
      <c r="B282" s="256"/>
      <c r="P282" s="199"/>
    </row>
    <row r="283" spans="1:16">
      <c r="A283" s="200"/>
      <c r="B283" s="256"/>
      <c r="P283" s="199"/>
    </row>
    <row r="284" spans="1:16">
      <c r="A284" s="200"/>
      <c r="B284" s="256"/>
      <c r="P284" s="199"/>
    </row>
    <row r="285" spans="1:16">
      <c r="A285" s="200"/>
      <c r="B285" s="256"/>
      <c r="P285" s="199"/>
    </row>
    <row r="286" spans="1:16">
      <c r="A286" s="200"/>
      <c r="B286" s="256"/>
      <c r="P286" s="199"/>
    </row>
    <row r="287" spans="1:16">
      <c r="A287" s="200"/>
      <c r="B287" s="256"/>
      <c r="P287" s="199"/>
    </row>
    <row r="288" spans="1:16">
      <c r="A288" s="200"/>
      <c r="B288" s="256"/>
      <c r="P288" s="199"/>
    </row>
    <row r="289" spans="1:16">
      <c r="A289" s="200"/>
      <c r="B289" s="256"/>
      <c r="P289" s="199"/>
    </row>
    <row r="290" spans="1:16">
      <c r="A290" s="200"/>
      <c r="B290" s="256"/>
      <c r="P290" s="199"/>
    </row>
    <row r="291" spans="1:16">
      <c r="A291" s="200"/>
      <c r="B291" s="256"/>
      <c r="P291" s="199"/>
    </row>
    <row r="292" spans="1:16">
      <c r="A292" s="200"/>
      <c r="B292" s="256"/>
      <c r="P292" s="199"/>
    </row>
    <row r="293" spans="1:16">
      <c r="A293" s="200"/>
      <c r="B293" s="256"/>
      <c r="P293" s="199"/>
    </row>
    <row r="294" spans="1:16">
      <c r="A294" s="200"/>
      <c r="B294" s="256"/>
      <c r="P294" s="199"/>
    </row>
    <row r="295" spans="1:16">
      <c r="A295" s="200"/>
      <c r="B295" s="256"/>
      <c r="P295" s="199"/>
    </row>
    <row r="296" spans="1:16">
      <c r="A296" s="200"/>
      <c r="B296" s="256"/>
      <c r="P296" s="199"/>
    </row>
    <row r="297" spans="1:16">
      <c r="A297" s="200"/>
      <c r="B297" s="256"/>
      <c r="P297" s="199"/>
    </row>
    <row r="298" spans="1:16">
      <c r="A298" s="200"/>
      <c r="B298" s="256"/>
      <c r="P298" s="199"/>
    </row>
    <row r="299" spans="1:16">
      <c r="A299" s="200"/>
      <c r="B299" s="256"/>
      <c r="P299" s="199"/>
    </row>
    <row r="300" spans="1:16">
      <c r="A300" s="200"/>
      <c r="B300" s="256"/>
      <c r="P300" s="199"/>
    </row>
    <row r="301" spans="1:16">
      <c r="A301" s="200"/>
      <c r="B301" s="256"/>
      <c r="P301" s="199"/>
    </row>
    <row r="302" spans="1:16">
      <c r="A302" s="200"/>
      <c r="B302" s="256"/>
      <c r="P302" s="199"/>
    </row>
    <row r="303" spans="1:16">
      <c r="A303" s="200"/>
      <c r="B303" s="256"/>
      <c r="P303" s="199"/>
    </row>
    <row r="304" spans="1:16">
      <c r="A304" s="200"/>
      <c r="B304" s="256"/>
      <c r="P304" s="199"/>
    </row>
    <row r="305" spans="1:16">
      <c r="A305" s="200"/>
      <c r="B305" s="256"/>
      <c r="P305" s="199"/>
    </row>
    <row r="306" spans="1:16">
      <c r="A306" s="200"/>
      <c r="B306" s="256"/>
      <c r="P306" s="199"/>
    </row>
    <row r="307" spans="1:16">
      <c r="A307" s="200"/>
      <c r="B307" s="256"/>
      <c r="P307" s="199"/>
    </row>
    <row r="308" spans="1:16">
      <c r="A308" s="200"/>
      <c r="B308" s="256"/>
      <c r="P308" s="199"/>
    </row>
    <row r="309" spans="1:16">
      <c r="A309" s="200"/>
      <c r="B309" s="256"/>
      <c r="P309" s="199"/>
    </row>
    <row r="310" spans="1:16">
      <c r="A310" s="200"/>
      <c r="B310" s="256"/>
      <c r="P310" s="199"/>
    </row>
    <row r="311" spans="1:16">
      <c r="A311" s="200"/>
      <c r="B311" s="256"/>
      <c r="P311" s="199"/>
    </row>
    <row r="312" spans="1:16">
      <c r="A312" s="200"/>
      <c r="B312" s="256"/>
      <c r="P312" s="199"/>
    </row>
    <row r="313" spans="1:16">
      <c r="A313" s="200"/>
      <c r="B313" s="256"/>
      <c r="P313" s="199"/>
    </row>
    <row r="314" spans="1:16">
      <c r="A314" s="200"/>
      <c r="B314" s="256"/>
      <c r="P314" s="199"/>
    </row>
    <row r="315" spans="1:16">
      <c r="A315" s="200"/>
      <c r="B315" s="256"/>
      <c r="P315" s="199"/>
    </row>
    <row r="316" spans="1:16">
      <c r="A316" s="200"/>
      <c r="B316" s="256"/>
      <c r="P316" s="199"/>
    </row>
    <row r="317" spans="1:16">
      <c r="A317" s="200"/>
      <c r="B317" s="256"/>
      <c r="P317" s="199"/>
    </row>
    <row r="318" spans="1:16">
      <c r="A318" s="200"/>
      <c r="B318" s="256"/>
      <c r="P318" s="199"/>
    </row>
    <row r="319" spans="1:16">
      <c r="A319" s="200"/>
      <c r="B319" s="256"/>
      <c r="P319" s="199"/>
    </row>
    <row r="320" spans="1:16">
      <c r="A320" s="200"/>
      <c r="B320" s="256"/>
      <c r="P320" s="199"/>
    </row>
    <row r="321" spans="1:16">
      <c r="A321" s="200"/>
      <c r="B321" s="256"/>
      <c r="P321" s="199"/>
    </row>
    <row r="322" spans="1:16">
      <c r="A322" s="200"/>
      <c r="B322" s="256"/>
      <c r="P322" s="199"/>
    </row>
    <row r="323" spans="1:16">
      <c r="A323" s="200"/>
      <c r="B323" s="256"/>
      <c r="P323" s="199"/>
    </row>
    <row r="324" spans="1:16">
      <c r="A324" s="200"/>
      <c r="B324" s="256"/>
      <c r="P324" s="199"/>
    </row>
    <row r="325" spans="1:16">
      <c r="A325" s="200"/>
      <c r="B325" s="256"/>
      <c r="P325" s="199"/>
    </row>
    <row r="326" spans="1:16">
      <c r="A326" s="200"/>
      <c r="B326" s="256"/>
      <c r="P326" s="199"/>
    </row>
    <row r="327" spans="1:16">
      <c r="A327" s="200"/>
      <c r="B327" s="256"/>
      <c r="P327" s="199"/>
    </row>
    <row r="328" spans="1:16">
      <c r="A328" s="200"/>
      <c r="B328" s="256"/>
      <c r="P328" s="199"/>
    </row>
    <row r="329" spans="1:16">
      <c r="A329" s="200"/>
      <c r="B329" s="256"/>
      <c r="P329" s="199"/>
    </row>
    <row r="330" spans="1:16">
      <c r="A330" s="200"/>
      <c r="B330" s="256"/>
      <c r="P330" s="199"/>
    </row>
    <row r="331" spans="1:16">
      <c r="A331" s="200"/>
      <c r="B331" s="256"/>
      <c r="P331" s="199"/>
    </row>
    <row r="332" spans="1:16">
      <c r="A332" s="200"/>
      <c r="B332" s="256"/>
      <c r="P332" s="199"/>
    </row>
    <row r="333" spans="1:16">
      <c r="A333" s="200"/>
      <c r="B333" s="256"/>
      <c r="P333" s="199"/>
    </row>
    <row r="334" spans="1:16">
      <c r="A334" s="200"/>
      <c r="B334" s="256"/>
      <c r="P334" s="199"/>
    </row>
    <row r="335" spans="1:16">
      <c r="A335" s="200"/>
      <c r="B335" s="256"/>
      <c r="P335" s="199"/>
    </row>
    <row r="336" spans="1:16">
      <c r="A336" s="200"/>
      <c r="B336" s="256"/>
      <c r="P336" s="199"/>
    </row>
    <row r="337" spans="1:16">
      <c r="A337" s="200"/>
      <c r="B337" s="256"/>
      <c r="P337" s="199"/>
    </row>
    <row r="338" spans="1:16">
      <c r="A338" s="200"/>
      <c r="B338" s="256"/>
      <c r="P338" s="199"/>
    </row>
    <row r="339" spans="1:16">
      <c r="A339" s="200"/>
      <c r="B339" s="256"/>
      <c r="P339" s="199"/>
    </row>
    <row r="340" spans="1:16">
      <c r="A340" s="200"/>
      <c r="B340" s="256"/>
      <c r="P340" s="199"/>
    </row>
    <row r="341" spans="1:16">
      <c r="A341" s="200"/>
      <c r="B341" s="256"/>
      <c r="P341" s="199"/>
    </row>
    <row r="342" spans="1:16">
      <c r="A342" s="200"/>
      <c r="B342" s="256"/>
      <c r="P342" s="199"/>
    </row>
    <row r="343" spans="1:16">
      <c r="A343" s="200"/>
      <c r="B343" s="256"/>
      <c r="P343" s="199"/>
    </row>
    <row r="344" spans="1:16">
      <c r="A344" s="200"/>
      <c r="B344" s="256"/>
      <c r="P344" s="199"/>
    </row>
    <row r="345" spans="1:16">
      <c r="A345" s="200"/>
      <c r="B345" s="256"/>
      <c r="P345" s="199"/>
    </row>
    <row r="346" spans="1:16">
      <c r="A346" s="200"/>
      <c r="B346" s="256"/>
      <c r="P346" s="199"/>
    </row>
    <row r="347" spans="1:16">
      <c r="A347" s="200"/>
      <c r="B347" s="256"/>
      <c r="P347" s="199"/>
    </row>
    <row r="348" spans="1:16">
      <c r="A348" s="200"/>
      <c r="B348" s="256"/>
      <c r="P348" s="199"/>
    </row>
    <row r="349" spans="1:16">
      <c r="A349" s="200"/>
      <c r="B349" s="256"/>
      <c r="P349" s="199"/>
    </row>
    <row r="350" spans="1:16">
      <c r="A350" s="200"/>
      <c r="B350" s="256"/>
      <c r="P350" s="199"/>
    </row>
    <row r="351" spans="1:16">
      <c r="A351" s="200"/>
      <c r="B351" s="256"/>
      <c r="P351" s="199"/>
    </row>
    <row r="352" spans="1:16">
      <c r="A352" s="200"/>
      <c r="B352" s="256"/>
      <c r="P352" s="199"/>
    </row>
    <row r="353" spans="1:16">
      <c r="A353" s="200"/>
      <c r="B353" s="256"/>
      <c r="P353" s="199"/>
    </row>
    <row r="354" spans="1:16">
      <c r="A354" s="200"/>
      <c r="B354" s="256"/>
      <c r="P354" s="199"/>
    </row>
    <row r="355" spans="1:16">
      <c r="A355" s="200"/>
      <c r="B355" s="256"/>
      <c r="P355" s="199"/>
    </row>
    <row r="356" spans="1:16">
      <c r="A356" s="200"/>
      <c r="B356" s="256"/>
      <c r="P356" s="199"/>
    </row>
    <row r="357" spans="1:16">
      <c r="A357" s="200"/>
      <c r="B357" s="256"/>
      <c r="P357" s="199"/>
    </row>
    <row r="358" spans="1:16">
      <c r="A358" s="200"/>
      <c r="B358" s="256"/>
      <c r="P358" s="199"/>
    </row>
    <row r="359" spans="1:16">
      <c r="A359" s="200"/>
      <c r="B359" s="256"/>
      <c r="P359" s="199"/>
    </row>
    <row r="360" spans="1:16">
      <c r="A360" s="200"/>
      <c r="B360" s="256"/>
      <c r="P360" s="199"/>
    </row>
    <row r="361" spans="1:16">
      <c r="A361" s="200"/>
      <c r="B361" s="256"/>
      <c r="P361" s="199"/>
    </row>
    <row r="362" spans="1:16">
      <c r="A362" s="200"/>
      <c r="B362" s="256"/>
      <c r="P362" s="199"/>
    </row>
    <row r="363" spans="1:16">
      <c r="A363" s="200"/>
      <c r="B363" s="256"/>
      <c r="P363" s="199"/>
    </row>
    <row r="364" spans="1:16">
      <c r="A364" s="200"/>
      <c r="B364" s="256"/>
      <c r="P364" s="199"/>
    </row>
    <row r="365" spans="1:16">
      <c r="A365" s="200"/>
      <c r="B365" s="256"/>
      <c r="P365" s="199"/>
    </row>
    <row r="366" spans="1:16">
      <c r="A366" s="200"/>
      <c r="B366" s="256"/>
      <c r="P366" s="199"/>
    </row>
    <row r="367" spans="1:16">
      <c r="A367" s="200"/>
      <c r="B367" s="256"/>
      <c r="P367" s="199"/>
    </row>
    <row r="368" spans="1:16">
      <c r="A368" s="200"/>
      <c r="B368" s="256"/>
      <c r="P368" s="199"/>
    </row>
    <row r="369" spans="1:16">
      <c r="A369" s="200"/>
      <c r="B369" s="256"/>
      <c r="P369" s="199"/>
    </row>
    <row r="370" spans="1:16">
      <c r="A370" s="200"/>
      <c r="B370" s="256"/>
      <c r="P370" s="199"/>
    </row>
    <row r="371" spans="1:16">
      <c r="A371" s="200"/>
      <c r="B371" s="256"/>
      <c r="P371" s="199"/>
    </row>
    <row r="372" spans="1:16">
      <c r="A372" s="200"/>
      <c r="B372" s="256"/>
      <c r="P372" s="199"/>
    </row>
    <row r="373" spans="1:16">
      <c r="A373" s="200"/>
      <c r="B373" s="256"/>
      <c r="P373" s="199"/>
    </row>
    <row r="374" spans="1:16">
      <c r="A374" s="200"/>
      <c r="B374" s="256"/>
      <c r="P374" s="199"/>
    </row>
    <row r="375" spans="1:16">
      <c r="A375" s="200"/>
      <c r="B375" s="256"/>
      <c r="P375" s="199"/>
    </row>
    <row r="376" spans="1:16">
      <c r="A376" s="200"/>
      <c r="B376" s="256"/>
      <c r="P376" s="199"/>
    </row>
    <row r="377" spans="1:16">
      <c r="A377" s="200"/>
      <c r="B377" s="256"/>
      <c r="P377" s="199"/>
    </row>
    <row r="378" spans="1:16">
      <c r="A378" s="200"/>
      <c r="B378" s="256"/>
      <c r="P378" s="199"/>
    </row>
    <row r="379" spans="1:16">
      <c r="A379" s="200"/>
      <c r="B379" s="256"/>
      <c r="P379" s="199"/>
    </row>
    <row r="380" spans="1:16">
      <c r="A380" s="200"/>
      <c r="B380" s="256"/>
      <c r="P380" s="199"/>
    </row>
    <row r="381" spans="1:16">
      <c r="A381" s="200"/>
      <c r="B381" s="256"/>
      <c r="P381" s="199"/>
    </row>
    <row r="382" spans="1:16">
      <c r="A382" s="200"/>
      <c r="B382" s="256"/>
      <c r="P382" s="199"/>
    </row>
    <row r="383" spans="1:16">
      <c r="A383" s="200"/>
      <c r="B383" s="256"/>
      <c r="P383" s="199"/>
    </row>
    <row r="384" spans="1:16">
      <c r="A384" s="200"/>
      <c r="B384" s="256"/>
      <c r="P384" s="199"/>
    </row>
    <row r="385" spans="1:16">
      <c r="A385" s="200"/>
      <c r="B385" s="256"/>
      <c r="P385" s="199"/>
    </row>
    <row r="386" spans="1:16">
      <c r="A386" s="200"/>
      <c r="B386" s="256"/>
      <c r="P386" s="199"/>
    </row>
    <row r="387" spans="1:16">
      <c r="A387" s="200"/>
      <c r="B387" s="256"/>
      <c r="P387" s="199"/>
    </row>
    <row r="388" spans="1:16">
      <c r="A388" s="200"/>
      <c r="B388" s="256"/>
      <c r="P388" s="199"/>
    </row>
    <row r="389" spans="1:16">
      <c r="A389" s="200"/>
      <c r="B389" s="256"/>
      <c r="P389" s="199"/>
    </row>
    <row r="390" spans="1:16">
      <c r="A390" s="200"/>
      <c r="B390" s="256"/>
      <c r="P390" s="199"/>
    </row>
    <row r="391" spans="1:16">
      <c r="A391" s="200"/>
      <c r="B391" s="256"/>
      <c r="P391" s="199"/>
    </row>
    <row r="392" spans="1:16">
      <c r="A392" s="200"/>
      <c r="B392" s="256"/>
      <c r="P392" s="199"/>
    </row>
    <row r="393" spans="1:16">
      <c r="A393" s="200"/>
      <c r="B393" s="256"/>
      <c r="P393" s="199"/>
    </row>
    <row r="394" spans="1:16">
      <c r="A394" s="200"/>
      <c r="B394" s="256"/>
      <c r="P394" s="199"/>
    </row>
    <row r="395" spans="1:16">
      <c r="A395" s="200"/>
      <c r="B395" s="256"/>
      <c r="P395" s="199"/>
    </row>
    <row r="396" spans="1:16">
      <c r="A396" s="200"/>
      <c r="B396" s="256"/>
      <c r="P396" s="199"/>
    </row>
    <row r="397" spans="1:16">
      <c r="A397" s="200"/>
      <c r="B397" s="256"/>
      <c r="P397" s="199"/>
    </row>
    <row r="398" spans="1:16">
      <c r="A398" s="200"/>
      <c r="B398" s="256"/>
      <c r="P398" s="199"/>
    </row>
    <row r="399" spans="1:16">
      <c r="A399" s="200"/>
      <c r="B399" s="256"/>
      <c r="P399" s="199"/>
    </row>
    <row r="400" spans="1:16">
      <c r="A400" s="200"/>
      <c r="B400" s="256"/>
      <c r="P400" s="199"/>
    </row>
    <row r="401" spans="1:16">
      <c r="A401" s="200"/>
      <c r="B401" s="256"/>
      <c r="P401" s="199"/>
    </row>
    <row r="402" spans="1:16">
      <c r="A402" s="200"/>
      <c r="B402" s="256"/>
      <c r="P402" s="199"/>
    </row>
    <row r="403" spans="1:16">
      <c r="A403" s="200"/>
      <c r="B403" s="256"/>
      <c r="P403" s="199"/>
    </row>
    <row r="404" spans="1:16">
      <c r="A404" s="200"/>
      <c r="B404" s="256"/>
      <c r="P404" s="199"/>
    </row>
    <row r="405" spans="1:16">
      <c r="A405" s="200"/>
      <c r="B405" s="256"/>
      <c r="P405" s="199"/>
    </row>
    <row r="406" spans="1:16">
      <c r="A406" s="200"/>
      <c r="B406" s="256"/>
      <c r="P406" s="199"/>
    </row>
    <row r="407" spans="1:16">
      <c r="A407" s="200"/>
      <c r="B407" s="256"/>
      <c r="P407" s="199"/>
    </row>
    <row r="408" spans="1:16">
      <c r="A408" s="200"/>
      <c r="B408" s="256"/>
      <c r="P408" s="199"/>
    </row>
    <row r="409" spans="1:16">
      <c r="A409" s="200"/>
      <c r="B409" s="256"/>
      <c r="P409" s="199"/>
    </row>
    <row r="410" spans="1:16">
      <c r="A410" s="200"/>
      <c r="B410" s="256"/>
      <c r="P410" s="199"/>
    </row>
    <row r="411" spans="1:16">
      <c r="A411" s="200"/>
      <c r="B411" s="256"/>
      <c r="P411" s="199"/>
    </row>
    <row r="412" spans="1:16">
      <c r="A412" s="200"/>
      <c r="B412" s="256"/>
      <c r="P412" s="199"/>
    </row>
    <row r="413" spans="1:16">
      <c r="A413" s="200"/>
      <c r="B413" s="256"/>
      <c r="P413" s="199"/>
    </row>
    <row r="414" spans="1:16">
      <c r="A414" s="200"/>
      <c r="B414" s="256"/>
      <c r="P414" s="199"/>
    </row>
    <row r="415" spans="1:16">
      <c r="A415" s="200"/>
      <c r="B415" s="256"/>
      <c r="P415" s="199"/>
    </row>
    <row r="416" spans="1:16">
      <c r="A416" s="200"/>
      <c r="B416" s="256"/>
      <c r="P416" s="199"/>
    </row>
    <row r="417" spans="1:16">
      <c r="A417" s="200"/>
      <c r="B417" s="256"/>
      <c r="P417" s="199"/>
    </row>
    <row r="418" spans="1:16">
      <c r="A418" s="200"/>
      <c r="B418" s="256"/>
      <c r="P418" s="199"/>
    </row>
    <row r="419" spans="1:16">
      <c r="A419" s="200"/>
      <c r="B419" s="256"/>
      <c r="P419" s="199"/>
    </row>
    <row r="420" spans="1:16">
      <c r="A420" s="200"/>
      <c r="B420" s="256"/>
      <c r="P420" s="199"/>
    </row>
    <row r="421" spans="1:16">
      <c r="A421" s="200"/>
      <c r="B421" s="256"/>
      <c r="P421" s="199"/>
    </row>
    <row r="422" spans="1:16">
      <c r="A422" s="200"/>
      <c r="B422" s="256"/>
      <c r="P422" s="199"/>
    </row>
    <row r="423" spans="1:16">
      <c r="A423" s="200"/>
      <c r="B423" s="256"/>
      <c r="P423" s="199"/>
    </row>
    <row r="424" spans="1:16">
      <c r="A424" s="200"/>
      <c r="B424" s="256"/>
      <c r="P424" s="199"/>
    </row>
    <row r="425" spans="1:16">
      <c r="A425" s="200"/>
      <c r="B425" s="256"/>
      <c r="P425" s="199"/>
    </row>
    <row r="426" spans="1:16">
      <c r="A426" s="200"/>
      <c r="B426" s="256"/>
      <c r="P426" s="199"/>
    </row>
    <row r="427" spans="1:16">
      <c r="A427" s="200"/>
      <c r="B427" s="256"/>
      <c r="P427" s="199"/>
    </row>
    <row r="428" spans="1:16">
      <c r="A428" s="200"/>
      <c r="B428" s="256"/>
      <c r="P428" s="199"/>
    </row>
    <row r="429" spans="1:16">
      <c r="A429" s="200"/>
      <c r="B429" s="256"/>
      <c r="P429" s="199"/>
    </row>
    <row r="430" spans="1:16">
      <c r="A430" s="200"/>
      <c r="B430" s="256"/>
      <c r="P430" s="199"/>
    </row>
    <row r="431" spans="1:16">
      <c r="A431" s="200"/>
      <c r="B431" s="256"/>
      <c r="P431" s="199"/>
    </row>
    <row r="432" spans="1:16">
      <c r="A432" s="200"/>
      <c r="B432" s="256"/>
      <c r="P432" s="199"/>
    </row>
    <row r="433" spans="1:16">
      <c r="A433" s="200"/>
      <c r="B433" s="256"/>
      <c r="P433" s="199"/>
    </row>
    <row r="434" spans="1:16">
      <c r="A434" s="200"/>
      <c r="B434" s="256"/>
      <c r="P434" s="199"/>
    </row>
    <row r="435" spans="1:16">
      <c r="A435" s="200"/>
      <c r="B435" s="256"/>
      <c r="P435" s="199"/>
    </row>
    <row r="436" spans="1:16">
      <c r="A436" s="200"/>
      <c r="B436" s="256"/>
      <c r="P436" s="199"/>
    </row>
    <row r="437" spans="1:16">
      <c r="A437" s="200"/>
      <c r="B437" s="256"/>
      <c r="P437" s="199"/>
    </row>
    <row r="438" spans="1:16">
      <c r="A438" s="200"/>
      <c r="B438" s="256"/>
      <c r="P438" s="199"/>
    </row>
    <row r="439" spans="1:16">
      <c r="A439" s="200"/>
      <c r="B439" s="256"/>
      <c r="P439" s="199"/>
    </row>
    <row r="440" spans="1:16">
      <c r="A440" s="200"/>
      <c r="B440" s="256"/>
      <c r="P440" s="199"/>
    </row>
    <row r="441" spans="1:16">
      <c r="A441" s="200"/>
      <c r="B441" s="256"/>
      <c r="P441" s="199"/>
    </row>
    <row r="442" spans="1:16">
      <c r="A442" s="200"/>
      <c r="B442" s="256"/>
      <c r="P442" s="199"/>
    </row>
    <row r="443" spans="1:16">
      <c r="A443" s="200"/>
      <c r="B443" s="256"/>
      <c r="P443" s="199"/>
    </row>
    <row r="444" spans="1:16">
      <c r="A444" s="200"/>
      <c r="B444" s="256"/>
      <c r="P444" s="199"/>
    </row>
    <row r="445" spans="1:16">
      <c r="A445" s="200"/>
      <c r="B445" s="256"/>
      <c r="P445" s="199"/>
    </row>
    <row r="446" spans="1:16">
      <c r="A446" s="200"/>
      <c r="B446" s="256"/>
      <c r="P446" s="199"/>
    </row>
    <row r="447" spans="1:16">
      <c r="A447" s="200"/>
      <c r="B447" s="256"/>
      <c r="P447" s="199"/>
    </row>
    <row r="448" spans="1:16">
      <c r="A448" s="200"/>
      <c r="B448" s="256"/>
      <c r="P448" s="199"/>
    </row>
    <row r="449" spans="1:16">
      <c r="A449" s="200"/>
      <c r="B449" s="256"/>
      <c r="P449" s="199"/>
    </row>
    <row r="450" spans="1:16">
      <c r="A450" s="200"/>
      <c r="B450" s="256"/>
      <c r="P450" s="199"/>
    </row>
    <row r="451" spans="1:16">
      <c r="A451" s="200"/>
      <c r="B451" s="256"/>
      <c r="P451" s="199"/>
    </row>
    <row r="452" spans="1:16">
      <c r="A452" s="200"/>
      <c r="B452" s="256"/>
      <c r="P452" s="199"/>
    </row>
    <row r="453" spans="1:16">
      <c r="A453" s="200"/>
      <c r="B453" s="256"/>
      <c r="P453" s="199"/>
    </row>
    <row r="454" spans="1:16">
      <c r="A454" s="200"/>
      <c r="B454" s="256"/>
      <c r="P454" s="199"/>
    </row>
    <row r="455" spans="1:16">
      <c r="A455" s="200"/>
      <c r="B455" s="256"/>
      <c r="P455" s="199"/>
    </row>
    <row r="456" spans="1:16">
      <c r="A456" s="200"/>
      <c r="B456" s="256"/>
      <c r="P456" s="199"/>
    </row>
    <row r="457" spans="1:16">
      <c r="A457" s="200"/>
      <c r="B457" s="256"/>
      <c r="P457" s="199"/>
    </row>
    <row r="458" spans="1:16">
      <c r="A458" s="200"/>
      <c r="B458" s="256"/>
    </row>
    <row r="459" spans="1:16">
      <c r="A459" s="200"/>
      <c r="B459" s="256"/>
    </row>
    <row r="460" spans="1:16">
      <c r="A460" s="200"/>
      <c r="B460" s="256"/>
    </row>
    <row r="461" spans="1:16">
      <c r="A461" s="200"/>
      <c r="B461" s="256"/>
    </row>
    <row r="462" spans="1:16">
      <c r="A462" s="200"/>
      <c r="B462" s="256"/>
    </row>
    <row r="463" spans="1:16">
      <c r="A463" s="200"/>
      <c r="B463" s="256"/>
    </row>
    <row r="464" spans="1:16">
      <c r="A464" s="200"/>
      <c r="B464" s="256"/>
    </row>
    <row r="465" spans="1:2">
      <c r="A465" s="200"/>
      <c r="B465" s="256"/>
    </row>
    <row r="466" spans="1:2">
      <c r="A466" s="200"/>
      <c r="B466" s="256"/>
    </row>
    <row r="467" spans="1:2">
      <c r="A467" s="200"/>
      <c r="B467" s="256"/>
    </row>
    <row r="468" spans="1:2">
      <c r="A468" s="200"/>
      <c r="B468" s="256"/>
    </row>
    <row r="469" spans="1:2">
      <c r="A469" s="200"/>
      <c r="B469" s="256"/>
    </row>
    <row r="470" spans="1:2">
      <c r="A470" s="200"/>
      <c r="B470" s="256"/>
    </row>
    <row r="471" spans="1:2">
      <c r="A471" s="200"/>
      <c r="B471" s="256"/>
    </row>
    <row r="472" spans="1:2">
      <c r="A472" s="200"/>
      <c r="B472" s="256"/>
    </row>
    <row r="473" spans="1:2">
      <c r="A473" s="200"/>
      <c r="B473" s="256"/>
    </row>
    <row r="474" spans="1:2">
      <c r="A474" s="200"/>
      <c r="B474" s="256"/>
    </row>
    <row r="475" spans="1:2">
      <c r="A475" s="200"/>
      <c r="B475" s="256"/>
    </row>
    <row r="476" spans="1:2">
      <c r="A476" s="200"/>
      <c r="B476" s="256"/>
    </row>
    <row r="477" spans="1:2">
      <c r="A477" s="200"/>
      <c r="B477" s="256"/>
    </row>
    <row r="478" spans="1:2">
      <c r="A478" s="200"/>
      <c r="B478" s="256"/>
    </row>
    <row r="479" spans="1:2">
      <c r="A479" s="200"/>
      <c r="B479" s="256"/>
    </row>
    <row r="480" spans="1:2">
      <c r="A480" s="200"/>
      <c r="B480" s="256"/>
    </row>
    <row r="481" spans="1:2">
      <c r="A481" s="200"/>
      <c r="B481" s="256"/>
    </row>
    <row r="482" spans="1:2">
      <c r="A482" s="200"/>
      <c r="B482" s="256"/>
    </row>
    <row r="483" spans="1:2">
      <c r="A483" s="200"/>
      <c r="B483" s="256"/>
    </row>
    <row r="484" spans="1:2">
      <c r="A484" s="200"/>
      <c r="B484" s="256"/>
    </row>
    <row r="485" spans="1:2">
      <c r="A485" s="200"/>
      <c r="B485" s="256"/>
    </row>
    <row r="486" spans="1:2">
      <c r="A486" s="200"/>
      <c r="B486" s="256"/>
    </row>
    <row r="487" spans="1:2">
      <c r="A487" s="200"/>
      <c r="B487" s="256"/>
    </row>
    <row r="488" spans="1:2">
      <c r="A488" s="200"/>
      <c r="B488" s="256"/>
    </row>
    <row r="489" spans="1:2">
      <c r="A489" s="200"/>
      <c r="B489" s="256"/>
    </row>
    <row r="490" spans="1:2">
      <c r="A490" s="200"/>
      <c r="B490" s="256"/>
    </row>
    <row r="491" spans="1:2">
      <c r="A491" s="200"/>
      <c r="B491" s="256"/>
    </row>
    <row r="492" spans="1:2">
      <c r="A492" s="200"/>
      <c r="B492" s="256"/>
    </row>
    <row r="493" spans="1:2">
      <c r="A493" s="200"/>
      <c r="B493" s="256"/>
    </row>
    <row r="494" spans="1:2">
      <c r="A494" s="200"/>
      <c r="B494" s="256"/>
    </row>
    <row r="495" spans="1:2">
      <c r="A495" s="200"/>
      <c r="B495" s="256"/>
    </row>
    <row r="496" spans="1:2">
      <c r="A496" s="200"/>
      <c r="B496" s="256"/>
    </row>
    <row r="497" spans="1:2">
      <c r="A497" s="200"/>
      <c r="B497" s="256"/>
    </row>
    <row r="498" spans="1:2">
      <c r="A498" s="200"/>
      <c r="B498" s="256"/>
    </row>
    <row r="499" spans="1:2">
      <c r="A499" s="200"/>
      <c r="B499" s="256"/>
    </row>
    <row r="500" spans="1:2">
      <c r="A500" s="200"/>
      <c r="B500" s="256"/>
    </row>
    <row r="501" spans="1:2">
      <c r="A501" s="200"/>
      <c r="B501" s="256"/>
    </row>
    <row r="502" spans="1:2">
      <c r="A502" s="200"/>
      <c r="B502" s="256"/>
    </row>
    <row r="503" spans="1:2">
      <c r="A503" s="200"/>
      <c r="B503" s="256"/>
    </row>
    <row r="504" spans="1:2">
      <c r="A504" s="200"/>
      <c r="B504" s="256"/>
    </row>
    <row r="505" spans="1:2">
      <c r="A505" s="200"/>
      <c r="B505" s="256"/>
    </row>
    <row r="506" spans="1:2">
      <c r="A506" s="200"/>
      <c r="B506" s="256"/>
    </row>
    <row r="507" spans="1:2">
      <c r="A507" s="200"/>
      <c r="B507" s="256"/>
    </row>
    <row r="508" spans="1:2">
      <c r="A508" s="200"/>
      <c r="B508" s="256"/>
    </row>
    <row r="509" spans="1:2">
      <c r="A509" s="200"/>
      <c r="B509" s="256"/>
    </row>
    <row r="510" spans="1:2">
      <c r="A510" s="200"/>
      <c r="B510" s="256"/>
    </row>
    <row r="511" spans="1:2">
      <c r="A511" s="200"/>
      <c r="B511" s="256"/>
    </row>
    <row r="512" spans="1:2">
      <c r="A512" s="200"/>
      <c r="B512" s="256"/>
    </row>
    <row r="513" spans="1:2">
      <c r="A513" s="200"/>
      <c r="B513" s="256"/>
    </row>
    <row r="514" spans="1:2">
      <c r="A514" s="200"/>
      <c r="B514" s="256"/>
    </row>
    <row r="515" spans="1:2">
      <c r="A515" s="200"/>
      <c r="B515" s="256"/>
    </row>
    <row r="516" spans="1:2">
      <c r="A516" s="200"/>
      <c r="B516" s="256"/>
    </row>
    <row r="517" spans="1:2">
      <c r="A517" s="200"/>
      <c r="B517" s="256"/>
    </row>
    <row r="518" spans="1:2">
      <c r="A518" s="200"/>
      <c r="B518" s="256"/>
    </row>
    <row r="519" spans="1:2">
      <c r="A519" s="200"/>
      <c r="B519" s="256"/>
    </row>
    <row r="520" spans="1:2">
      <c r="A520" s="200"/>
      <c r="B520" s="256"/>
    </row>
    <row r="521" spans="1:2">
      <c r="A521" s="200"/>
      <c r="B521" s="256"/>
    </row>
    <row r="522" spans="1:2">
      <c r="A522" s="200"/>
      <c r="B522" s="256"/>
    </row>
    <row r="523" spans="1:2">
      <c r="A523" s="200"/>
      <c r="B523" s="256"/>
    </row>
    <row r="524" spans="1:2">
      <c r="A524" s="200"/>
      <c r="B524" s="256"/>
    </row>
    <row r="525" spans="1:2">
      <c r="A525" s="200"/>
      <c r="B525" s="256"/>
    </row>
    <row r="526" spans="1:2">
      <c r="A526" s="200"/>
      <c r="B526" s="256"/>
    </row>
    <row r="527" spans="1:2">
      <c r="A527" s="200"/>
      <c r="B527" s="256"/>
    </row>
    <row r="528" spans="1:2">
      <c r="A528" s="200"/>
      <c r="B528" s="256"/>
    </row>
    <row r="529" spans="1:2">
      <c r="A529" s="200"/>
      <c r="B529" s="256"/>
    </row>
    <row r="530" spans="1:2">
      <c r="A530" s="200"/>
      <c r="B530" s="256"/>
    </row>
    <row r="531" spans="1:2">
      <c r="A531" s="200"/>
      <c r="B531" s="256"/>
    </row>
    <row r="532" spans="1:2">
      <c r="A532" s="200"/>
      <c r="B532" s="256"/>
    </row>
    <row r="533" spans="1:2">
      <c r="A533" s="200"/>
      <c r="B533" s="256"/>
    </row>
    <row r="534" spans="1:2">
      <c r="A534" s="200"/>
      <c r="B534" s="256"/>
    </row>
    <row r="535" spans="1:2">
      <c r="A535" s="200"/>
      <c r="B535" s="256"/>
    </row>
    <row r="536" spans="1:2">
      <c r="A536" s="200"/>
      <c r="B536" s="256"/>
    </row>
    <row r="537" spans="1:2">
      <c r="A537" s="200"/>
      <c r="B537" s="256"/>
    </row>
    <row r="538" spans="1:2">
      <c r="A538" s="200"/>
      <c r="B538" s="256"/>
    </row>
    <row r="539" spans="1:2">
      <c r="A539" s="200"/>
      <c r="B539" s="256"/>
    </row>
    <row r="540" spans="1:2">
      <c r="A540" s="200"/>
      <c r="B540" s="256"/>
    </row>
    <row r="541" spans="1:2">
      <c r="A541" s="200"/>
      <c r="B541" s="256"/>
    </row>
    <row r="542" spans="1:2">
      <c r="A542" s="200"/>
      <c r="B542" s="256"/>
    </row>
    <row r="543" spans="1:2">
      <c r="A543" s="200"/>
      <c r="B543" s="256"/>
    </row>
    <row r="544" spans="1:2">
      <c r="A544" s="200"/>
      <c r="B544" s="256"/>
    </row>
    <row r="545" spans="1:2">
      <c r="A545" s="200"/>
      <c r="B545" s="256"/>
    </row>
    <row r="546" spans="1:2">
      <c r="A546" s="200"/>
      <c r="B546" s="256"/>
    </row>
    <row r="547" spans="1:2">
      <c r="A547" s="200"/>
      <c r="B547" s="256"/>
    </row>
    <row r="548" spans="1:2">
      <c r="A548" s="200"/>
      <c r="B548" s="256"/>
    </row>
    <row r="549" spans="1:2">
      <c r="A549" s="200"/>
      <c r="B549" s="256"/>
    </row>
    <row r="550" spans="1:2">
      <c r="A550" s="200"/>
      <c r="B550" s="256"/>
    </row>
    <row r="551" spans="1:2">
      <c r="A551" s="200"/>
      <c r="B551" s="256"/>
    </row>
    <row r="552" spans="1:2">
      <c r="A552" s="200"/>
      <c r="B552" s="256"/>
    </row>
    <row r="553" spans="1:2">
      <c r="A553" s="200"/>
      <c r="B553" s="256"/>
    </row>
    <row r="554" spans="1:2">
      <c r="A554" s="200"/>
      <c r="B554" s="256"/>
    </row>
    <row r="555" spans="1:2">
      <c r="A555" s="200"/>
      <c r="B555" s="256"/>
    </row>
    <row r="556" spans="1:2">
      <c r="A556" s="200"/>
      <c r="B556" s="256"/>
    </row>
    <row r="557" spans="1:2">
      <c r="A557" s="200"/>
      <c r="B557" s="256"/>
    </row>
    <row r="558" spans="1:2">
      <c r="A558" s="200"/>
      <c r="B558" s="256"/>
    </row>
    <row r="559" spans="1:2">
      <c r="A559" s="200"/>
      <c r="B559" s="256"/>
    </row>
    <row r="560" spans="1:2">
      <c r="A560" s="200"/>
      <c r="B560" s="256"/>
    </row>
    <row r="561" spans="1:2">
      <c r="A561" s="200"/>
      <c r="B561" s="256"/>
    </row>
    <row r="562" spans="1:2">
      <c r="A562" s="200"/>
      <c r="B562" s="256"/>
    </row>
    <row r="563" spans="1:2">
      <c r="A563" s="200"/>
      <c r="B563" s="256"/>
    </row>
    <row r="564" spans="1:2">
      <c r="A564" s="200"/>
      <c r="B564" s="256"/>
    </row>
    <row r="565" spans="1:2">
      <c r="A565" s="200"/>
      <c r="B565" s="256"/>
    </row>
    <row r="566" spans="1:2">
      <c r="A566" s="200"/>
      <c r="B566" s="256"/>
    </row>
    <row r="567" spans="1:2">
      <c r="A567" s="200"/>
      <c r="B567" s="256"/>
    </row>
    <row r="568" spans="1:2">
      <c r="A568" s="200"/>
      <c r="B568" s="256"/>
    </row>
    <row r="569" spans="1:2">
      <c r="A569" s="200"/>
      <c r="B569" s="256"/>
    </row>
    <row r="570" spans="1:2">
      <c r="A570" s="200"/>
      <c r="B570" s="256"/>
    </row>
    <row r="571" spans="1:2">
      <c r="A571" s="200"/>
      <c r="B571" s="256"/>
    </row>
    <row r="572" spans="1:2">
      <c r="A572" s="200"/>
      <c r="B572" s="256"/>
    </row>
    <row r="573" spans="1:2">
      <c r="A573" s="200"/>
      <c r="B573" s="256"/>
    </row>
    <row r="574" spans="1:2">
      <c r="A574" s="200"/>
      <c r="B574" s="256"/>
    </row>
    <row r="575" spans="1:2">
      <c r="A575" s="200"/>
      <c r="B575" s="256"/>
    </row>
    <row r="576" spans="1:2">
      <c r="A576" s="200"/>
      <c r="B576" s="256"/>
    </row>
    <row r="577" spans="1:2">
      <c r="A577" s="200"/>
      <c r="B577" s="256"/>
    </row>
    <row r="578" spans="1:2">
      <c r="A578" s="200"/>
      <c r="B578" s="256"/>
    </row>
    <row r="579" spans="1:2">
      <c r="A579" s="200"/>
      <c r="B579" s="256"/>
    </row>
    <row r="580" spans="1:2">
      <c r="A580" s="200"/>
      <c r="B580" s="256"/>
    </row>
    <row r="581" spans="1:2">
      <c r="A581" s="200"/>
      <c r="B581" s="256"/>
    </row>
    <row r="582" spans="1:2">
      <c r="A582" s="200"/>
      <c r="B582" s="256"/>
    </row>
    <row r="583" spans="1:2">
      <c r="A583" s="200"/>
      <c r="B583" s="256"/>
    </row>
    <row r="584" spans="1:2">
      <c r="A584" s="200"/>
      <c r="B584" s="256"/>
    </row>
    <row r="585" spans="1:2">
      <c r="A585" s="200"/>
      <c r="B585" s="256"/>
    </row>
    <row r="586" spans="1:2">
      <c r="A586" s="200"/>
      <c r="B586" s="256"/>
    </row>
    <row r="587" spans="1:2">
      <c r="A587" s="200"/>
      <c r="B587" s="256"/>
    </row>
    <row r="588" spans="1:2">
      <c r="A588" s="200"/>
      <c r="B588" s="256"/>
    </row>
    <row r="589" spans="1:2">
      <c r="A589" s="200"/>
      <c r="B589" s="256"/>
    </row>
    <row r="590" spans="1:2">
      <c r="A590" s="200"/>
      <c r="B590" s="256"/>
    </row>
    <row r="591" spans="1:2">
      <c r="A591" s="200"/>
      <c r="B591" s="256"/>
    </row>
    <row r="592" spans="1:2">
      <c r="A592" s="200"/>
      <c r="B592" s="256"/>
    </row>
    <row r="593" spans="1:2">
      <c r="A593" s="200"/>
      <c r="B593" s="256"/>
    </row>
    <row r="594" spans="1:2">
      <c r="A594" s="200"/>
      <c r="B594" s="256"/>
    </row>
    <row r="595" spans="1:2">
      <c r="A595" s="200"/>
      <c r="B595" s="256"/>
    </row>
    <row r="596" spans="1:2">
      <c r="A596" s="200"/>
      <c r="B596" s="256"/>
    </row>
    <row r="597" spans="1:2">
      <c r="A597" s="200"/>
      <c r="B597" s="256"/>
    </row>
    <row r="598" spans="1:2">
      <c r="A598" s="200"/>
      <c r="B598" s="256"/>
    </row>
    <row r="599" spans="1:2">
      <c r="A599" s="200"/>
      <c r="B599" s="256"/>
    </row>
    <row r="600" spans="1:2">
      <c r="A600" s="200"/>
      <c r="B600" s="256"/>
    </row>
    <row r="601" spans="1:2">
      <c r="A601" s="200"/>
      <c r="B601" s="256"/>
    </row>
    <row r="602" spans="1:2">
      <c r="A602" s="200"/>
      <c r="B602" s="256"/>
    </row>
    <row r="603" spans="1:2">
      <c r="A603" s="200"/>
      <c r="B603" s="256"/>
    </row>
    <row r="604" spans="1:2">
      <c r="A604" s="200"/>
      <c r="B604" s="256"/>
    </row>
    <row r="605" spans="1:2">
      <c r="A605" s="200"/>
      <c r="B605" s="256"/>
    </row>
    <row r="606" spans="1:2">
      <c r="A606" s="200"/>
      <c r="B606" s="256"/>
    </row>
    <row r="607" spans="1:2">
      <c r="A607" s="200"/>
      <c r="B607" s="256"/>
    </row>
    <row r="608" spans="1:2">
      <c r="A608" s="200"/>
      <c r="B608" s="256"/>
    </row>
    <row r="609" spans="1:2">
      <c r="A609" s="200"/>
      <c r="B609" s="256"/>
    </row>
    <row r="610" spans="1:2">
      <c r="A610" s="200"/>
      <c r="B610" s="256"/>
    </row>
    <row r="611" spans="1:2">
      <c r="A611" s="200"/>
      <c r="B611" s="256"/>
    </row>
    <row r="612" spans="1:2">
      <c r="A612" s="200"/>
      <c r="B612" s="256"/>
    </row>
    <row r="613" spans="1:2">
      <c r="A613" s="200"/>
      <c r="B613" s="256"/>
    </row>
    <row r="614" spans="1:2">
      <c r="A614" s="200"/>
      <c r="B614" s="256"/>
    </row>
    <row r="615" spans="1:2">
      <c r="A615" s="200"/>
      <c r="B615" s="256"/>
    </row>
    <row r="616" spans="1:2">
      <c r="A616" s="200"/>
      <c r="B616" s="256"/>
    </row>
    <row r="617" spans="1:2">
      <c r="A617" s="200"/>
      <c r="B617" s="256"/>
    </row>
    <row r="618" spans="1:2">
      <c r="A618" s="200"/>
      <c r="B618" s="256"/>
    </row>
    <row r="619" spans="1:2">
      <c r="A619" s="200"/>
      <c r="B619" s="256"/>
    </row>
    <row r="620" spans="1:2">
      <c r="A620" s="200"/>
      <c r="B620" s="256"/>
    </row>
    <row r="621" spans="1:2">
      <c r="A621" s="200"/>
      <c r="B621" s="256"/>
    </row>
    <row r="622" spans="1:2">
      <c r="A622" s="200"/>
      <c r="B622" s="256"/>
    </row>
    <row r="623" spans="1:2">
      <c r="A623" s="200"/>
      <c r="B623" s="256"/>
    </row>
    <row r="624" spans="1:2">
      <c r="A624" s="200"/>
      <c r="B624" s="256"/>
    </row>
    <row r="625" spans="1:2">
      <c r="A625" s="200"/>
      <c r="B625" s="256"/>
    </row>
    <row r="626" spans="1:2">
      <c r="A626" s="200"/>
      <c r="B626" s="256"/>
    </row>
    <row r="627" spans="1:2">
      <c r="A627" s="200"/>
      <c r="B627" s="256"/>
    </row>
    <row r="628" spans="1:2">
      <c r="A628" s="200"/>
      <c r="B628" s="256"/>
    </row>
    <row r="629" spans="1:2">
      <c r="A629" s="200"/>
      <c r="B629" s="256"/>
    </row>
    <row r="630" spans="1:2">
      <c r="A630" s="200"/>
      <c r="B630" s="256"/>
    </row>
    <row r="631" spans="1:2">
      <c r="A631" s="200"/>
      <c r="B631" s="256"/>
    </row>
    <row r="632" spans="1:2">
      <c r="A632" s="200"/>
      <c r="B632" s="256"/>
    </row>
    <row r="633" spans="1:2">
      <c r="A633" s="200"/>
      <c r="B633" s="256"/>
    </row>
    <row r="634" spans="1:2">
      <c r="A634" s="200"/>
      <c r="B634" s="256"/>
    </row>
    <row r="635" spans="1:2">
      <c r="A635" s="200"/>
      <c r="B635" s="256"/>
    </row>
    <row r="636" spans="1:2">
      <c r="A636" s="200"/>
      <c r="B636" s="256"/>
    </row>
    <row r="637" spans="1:2">
      <c r="A637" s="200"/>
      <c r="B637" s="256"/>
    </row>
    <row r="638" spans="1:2">
      <c r="A638" s="200"/>
      <c r="B638" s="256"/>
    </row>
    <row r="639" spans="1:2">
      <c r="A639" s="200"/>
      <c r="B639" s="256"/>
    </row>
    <row r="640" spans="1:2">
      <c r="A640" s="200"/>
      <c r="B640" s="256"/>
    </row>
    <row r="641" spans="1:2">
      <c r="A641" s="200"/>
      <c r="B641" s="256"/>
    </row>
    <row r="642" spans="1:2">
      <c r="A642" s="200"/>
      <c r="B642" s="256"/>
    </row>
    <row r="643" spans="1:2">
      <c r="A643" s="200"/>
      <c r="B643" s="256"/>
    </row>
    <row r="644" spans="1:2">
      <c r="A644" s="200"/>
      <c r="B644" s="256"/>
    </row>
    <row r="645" spans="1:2">
      <c r="A645" s="200"/>
      <c r="B645" s="256"/>
    </row>
    <row r="646" spans="1:2">
      <c r="A646" s="200"/>
      <c r="B646" s="256"/>
    </row>
    <row r="647" spans="1:2">
      <c r="A647" s="200"/>
      <c r="B647" s="256"/>
    </row>
    <row r="648" spans="1:2">
      <c r="A648" s="200"/>
      <c r="B648" s="256"/>
    </row>
    <row r="649" spans="1:2">
      <c r="A649" s="200"/>
      <c r="B649" s="256"/>
    </row>
    <row r="650" spans="1:2">
      <c r="A650" s="200"/>
      <c r="B650" s="256"/>
    </row>
    <row r="651" spans="1:2">
      <c r="A651" s="200"/>
      <c r="B651" s="256"/>
    </row>
    <row r="652" spans="1:2">
      <c r="A652" s="200"/>
      <c r="B652" s="256"/>
    </row>
    <row r="653" spans="1:2">
      <c r="A653" s="200"/>
      <c r="B653" s="256"/>
    </row>
    <row r="654" spans="1:2">
      <c r="A654" s="200"/>
      <c r="B654" s="256"/>
    </row>
    <row r="655" spans="1:2">
      <c r="A655" s="200"/>
      <c r="B655" s="256"/>
    </row>
    <row r="656" spans="1:2">
      <c r="A656" s="200"/>
      <c r="B656" s="256"/>
    </row>
    <row r="657" spans="1:2">
      <c r="A657" s="200"/>
      <c r="B657" s="256"/>
    </row>
    <row r="658" spans="1:2">
      <c r="A658" s="200"/>
      <c r="B658" s="256"/>
    </row>
    <row r="659" spans="1:2">
      <c r="A659" s="200"/>
      <c r="B659" s="256"/>
    </row>
    <row r="660" spans="1:2">
      <c r="A660" s="200"/>
      <c r="B660" s="256"/>
    </row>
    <row r="661" spans="1:2">
      <c r="A661" s="200"/>
      <c r="B661" s="256"/>
    </row>
    <row r="662" spans="1:2">
      <c r="A662" s="200"/>
      <c r="B662" s="256"/>
    </row>
    <row r="663" spans="1:2">
      <c r="A663" s="200"/>
      <c r="B663" s="256"/>
    </row>
    <row r="664" spans="1:2">
      <c r="A664" s="200"/>
      <c r="B664" s="256"/>
    </row>
    <row r="665" spans="1:2">
      <c r="A665" s="200"/>
      <c r="B665" s="256"/>
    </row>
    <row r="666" spans="1:2">
      <c r="A666" s="200"/>
      <c r="B666" s="256"/>
    </row>
    <row r="667" spans="1:2">
      <c r="A667" s="200"/>
      <c r="B667" s="256"/>
    </row>
    <row r="668" spans="1:2">
      <c r="A668" s="200"/>
      <c r="B668" s="256"/>
    </row>
    <row r="669" spans="1:2">
      <c r="A669" s="200"/>
      <c r="B669" s="256"/>
    </row>
    <row r="670" spans="1:2">
      <c r="A670" s="200"/>
      <c r="B670" s="256"/>
    </row>
    <row r="671" spans="1:2">
      <c r="A671" s="200"/>
      <c r="B671" s="256"/>
    </row>
    <row r="672" spans="1:2">
      <c r="A672" s="200"/>
      <c r="B672" s="256"/>
    </row>
    <row r="673" spans="1:2">
      <c r="A673" s="200"/>
      <c r="B673" s="256"/>
    </row>
    <row r="674" spans="1:2">
      <c r="A674" s="200"/>
      <c r="B674" s="256"/>
    </row>
    <row r="675" spans="1:2">
      <c r="A675" s="200"/>
      <c r="B675" s="256"/>
    </row>
    <row r="676" spans="1:2">
      <c r="A676" s="200"/>
      <c r="B676" s="256"/>
    </row>
    <row r="677" spans="1:2">
      <c r="A677" s="200"/>
      <c r="B677" s="256"/>
    </row>
    <row r="678" spans="1:2">
      <c r="A678" s="200"/>
      <c r="B678" s="256"/>
    </row>
    <row r="679" spans="1:2">
      <c r="A679" s="200"/>
      <c r="B679" s="256"/>
    </row>
    <row r="680" spans="1:2">
      <c r="A680" s="200"/>
      <c r="B680" s="256"/>
    </row>
    <row r="681" spans="1:2">
      <c r="A681" s="200"/>
      <c r="B681" s="256"/>
    </row>
    <row r="682" spans="1:2">
      <c r="A682" s="200"/>
      <c r="B682" s="256"/>
    </row>
    <row r="683" spans="1:2">
      <c r="A683" s="200"/>
      <c r="B683" s="256"/>
    </row>
    <row r="684" spans="1:2">
      <c r="A684" s="200"/>
      <c r="B684" s="256"/>
    </row>
    <row r="685" spans="1:2">
      <c r="A685" s="200"/>
      <c r="B685" s="256"/>
    </row>
    <row r="686" spans="1:2">
      <c r="A686" s="200"/>
      <c r="B686" s="256"/>
    </row>
    <row r="687" spans="1:2">
      <c r="A687" s="200"/>
      <c r="B687" s="256"/>
    </row>
    <row r="688" spans="1:2">
      <c r="A688" s="200"/>
      <c r="B688" s="256"/>
    </row>
    <row r="689" spans="1:2">
      <c r="A689" s="200"/>
      <c r="B689" s="256"/>
    </row>
    <row r="690" spans="1:2">
      <c r="A690" s="200"/>
      <c r="B690" s="256"/>
    </row>
    <row r="691" spans="1:2">
      <c r="A691" s="200"/>
      <c r="B691" s="256"/>
    </row>
    <row r="692" spans="1:2">
      <c r="A692" s="200"/>
      <c r="B692" s="256"/>
    </row>
    <row r="693" spans="1:2">
      <c r="A693" s="200"/>
      <c r="B693" s="256"/>
    </row>
    <row r="694" spans="1:2">
      <c r="A694" s="200"/>
      <c r="B694" s="256"/>
    </row>
    <row r="695" spans="1:2">
      <c r="A695" s="200"/>
      <c r="B695" s="256"/>
    </row>
    <row r="696" spans="1:2">
      <c r="A696" s="200"/>
      <c r="B696" s="256"/>
    </row>
    <row r="697" spans="1:2">
      <c r="A697" s="200"/>
      <c r="B697" s="256"/>
    </row>
    <row r="698" spans="1:2">
      <c r="A698" s="200"/>
      <c r="B698" s="256"/>
    </row>
    <row r="699" spans="1:2">
      <c r="A699" s="200"/>
      <c r="B699" s="256"/>
    </row>
    <row r="700" spans="1:2">
      <c r="A700" s="200"/>
      <c r="B700" s="256"/>
    </row>
    <row r="701" spans="1:2">
      <c r="A701" s="200"/>
      <c r="B701" s="256"/>
    </row>
    <row r="702" spans="1:2">
      <c r="A702" s="200"/>
      <c r="B702" s="256"/>
    </row>
    <row r="703" spans="1:2">
      <c r="A703" s="200"/>
      <c r="B703" s="256"/>
    </row>
    <row r="704" spans="1:2">
      <c r="A704" s="200"/>
      <c r="B704" s="256"/>
    </row>
    <row r="705" spans="1:2">
      <c r="A705" s="200"/>
      <c r="B705" s="256"/>
    </row>
    <row r="706" spans="1:2">
      <c r="A706" s="200"/>
      <c r="B706" s="256"/>
    </row>
    <row r="707" spans="1:2">
      <c r="A707" s="200"/>
      <c r="B707" s="256"/>
    </row>
    <row r="708" spans="1:2">
      <c r="A708" s="200"/>
      <c r="B708" s="256"/>
    </row>
    <row r="709" spans="1:2">
      <c r="A709" s="200"/>
      <c r="B709" s="256"/>
    </row>
    <row r="710" spans="1:2">
      <c r="A710" s="200"/>
      <c r="B710" s="256"/>
    </row>
    <row r="711" spans="1:2">
      <c r="A711" s="200"/>
      <c r="B711" s="256"/>
    </row>
    <row r="712" spans="1:2">
      <c r="A712" s="200"/>
      <c r="B712" s="256"/>
    </row>
    <row r="713" spans="1:2">
      <c r="A713" s="200"/>
      <c r="B713" s="256"/>
    </row>
    <row r="714" spans="1:2">
      <c r="A714" s="200"/>
      <c r="B714" s="256"/>
    </row>
    <row r="715" spans="1:2">
      <c r="A715" s="200"/>
      <c r="B715" s="256"/>
    </row>
    <row r="716" spans="1:2">
      <c r="A716" s="200"/>
      <c r="B716" s="256"/>
    </row>
    <row r="717" spans="1:2">
      <c r="A717" s="200"/>
      <c r="B717" s="256"/>
    </row>
    <row r="718" spans="1:2">
      <c r="A718" s="200"/>
      <c r="B718" s="256"/>
    </row>
    <row r="719" spans="1:2">
      <c r="A719" s="200"/>
      <c r="B719" s="256"/>
    </row>
    <row r="720" spans="1:2">
      <c r="A720" s="200"/>
      <c r="B720" s="256"/>
    </row>
    <row r="721" spans="1:2">
      <c r="A721" s="200"/>
      <c r="B721" s="256"/>
    </row>
    <row r="722" spans="1:2">
      <c r="A722" s="200"/>
      <c r="B722" s="256"/>
    </row>
    <row r="723" spans="1:2">
      <c r="A723" s="200"/>
      <c r="B723" s="256"/>
    </row>
    <row r="724" spans="1:2">
      <c r="A724" s="200"/>
      <c r="B724" s="256"/>
    </row>
    <row r="725" spans="1:2">
      <c r="A725" s="200"/>
      <c r="B725" s="256"/>
    </row>
    <row r="726" spans="1:2">
      <c r="A726" s="200"/>
      <c r="B726" s="256"/>
    </row>
    <row r="727" spans="1:2">
      <c r="A727" s="200"/>
      <c r="B727" s="256"/>
    </row>
    <row r="728" spans="1:2">
      <c r="A728" s="200"/>
      <c r="B728" s="256"/>
    </row>
    <row r="729" spans="1:2">
      <c r="A729" s="200"/>
      <c r="B729" s="256"/>
    </row>
    <row r="730" spans="1:2">
      <c r="A730" s="200"/>
      <c r="B730" s="256"/>
    </row>
    <row r="731" spans="1:2">
      <c r="A731" s="200"/>
      <c r="B731" s="256"/>
    </row>
    <row r="732" spans="1:2">
      <c r="A732" s="200"/>
      <c r="B732" s="256"/>
    </row>
    <row r="733" spans="1:2">
      <c r="A733" s="200"/>
      <c r="B733" s="256"/>
    </row>
    <row r="734" spans="1:2">
      <c r="A734" s="200"/>
      <c r="B734" s="256"/>
    </row>
    <row r="735" spans="1:2">
      <c r="A735" s="200"/>
      <c r="B735" s="256"/>
    </row>
    <row r="736" spans="1:2">
      <c r="A736" s="200"/>
      <c r="B736" s="256"/>
    </row>
    <row r="737" spans="1:2">
      <c r="A737" s="200"/>
      <c r="B737" s="256"/>
    </row>
    <row r="738" spans="1:2">
      <c r="A738" s="200"/>
      <c r="B738" s="256"/>
    </row>
    <row r="739" spans="1:2">
      <c r="A739" s="200"/>
      <c r="B739" s="256"/>
    </row>
    <row r="740" spans="1:2">
      <c r="A740" s="200"/>
      <c r="B740" s="256"/>
    </row>
    <row r="741" spans="1:2">
      <c r="A741" s="200"/>
      <c r="B741" s="256"/>
    </row>
    <row r="742" spans="1:2">
      <c r="A742" s="200"/>
      <c r="B742" s="256"/>
    </row>
    <row r="743" spans="1:2">
      <c r="A743" s="200"/>
      <c r="B743" s="256"/>
    </row>
    <row r="744" spans="1:2">
      <c r="A744" s="200"/>
      <c r="B744" s="256"/>
    </row>
    <row r="745" spans="1:2">
      <c r="A745" s="200"/>
      <c r="B745" s="256"/>
    </row>
    <row r="746" spans="1:2">
      <c r="A746" s="200"/>
      <c r="B746" s="256"/>
    </row>
    <row r="747" spans="1:2">
      <c r="A747" s="200"/>
      <c r="B747" s="256"/>
    </row>
    <row r="748" spans="1:2">
      <c r="A748" s="200"/>
      <c r="B748" s="256"/>
    </row>
    <row r="749" spans="1:2">
      <c r="A749" s="200"/>
      <c r="B749" s="256"/>
    </row>
    <row r="750" spans="1:2">
      <c r="A750" s="200"/>
      <c r="B750" s="256"/>
    </row>
    <row r="751" spans="1:2">
      <c r="A751" s="200"/>
      <c r="B751" s="256"/>
    </row>
    <row r="752" spans="1:2">
      <c r="A752" s="200"/>
      <c r="B752" s="256"/>
    </row>
    <row r="753" spans="1:2">
      <c r="A753" s="200"/>
      <c r="B753" s="256"/>
    </row>
    <row r="754" spans="1:2">
      <c r="A754" s="200"/>
      <c r="B754" s="256"/>
    </row>
    <row r="755" spans="1:2">
      <c r="A755" s="200"/>
      <c r="B755" s="256"/>
    </row>
    <row r="756" spans="1:2">
      <c r="A756" s="200"/>
      <c r="B756" s="256"/>
    </row>
    <row r="757" spans="1:2">
      <c r="A757" s="200"/>
      <c r="B757" s="256"/>
    </row>
    <row r="758" spans="1:2">
      <c r="A758" s="200"/>
      <c r="B758" s="256"/>
    </row>
    <row r="759" spans="1:2">
      <c r="A759" s="200"/>
      <c r="B759" s="256"/>
    </row>
    <row r="760" spans="1:2">
      <c r="A760" s="200"/>
      <c r="B760" s="256"/>
    </row>
    <row r="761" spans="1:2">
      <c r="A761" s="200"/>
      <c r="B761" s="256"/>
    </row>
    <row r="762" spans="1:2">
      <c r="A762" s="200"/>
      <c r="B762" s="256"/>
    </row>
    <row r="763" spans="1:2">
      <c r="A763" s="200"/>
      <c r="B763" s="256"/>
    </row>
    <row r="764" spans="1:2">
      <c r="A764" s="200"/>
      <c r="B764" s="256"/>
    </row>
    <row r="765" spans="1:2">
      <c r="A765" s="200"/>
      <c r="B765" s="256"/>
    </row>
    <row r="766" spans="1:2">
      <c r="A766" s="200"/>
      <c r="B766" s="256"/>
    </row>
    <row r="767" spans="1:2">
      <c r="A767" s="200"/>
      <c r="B767" s="256"/>
    </row>
    <row r="768" spans="1:2">
      <c r="A768" s="200"/>
      <c r="B768" s="256"/>
    </row>
    <row r="769" spans="1:2">
      <c r="A769" s="200"/>
      <c r="B769" s="256"/>
    </row>
    <row r="770" spans="1:2">
      <c r="A770" s="200"/>
      <c r="B770" s="256"/>
    </row>
    <row r="771" spans="1:2">
      <c r="A771" s="200"/>
      <c r="B771" s="256"/>
    </row>
    <row r="772" spans="1:2">
      <c r="A772" s="200"/>
      <c r="B772" s="256"/>
    </row>
    <row r="773" spans="1:2">
      <c r="A773" s="200"/>
      <c r="B773" s="256"/>
    </row>
    <row r="774" spans="1:2">
      <c r="A774" s="200"/>
      <c r="B774" s="256"/>
    </row>
    <row r="775" spans="1:2">
      <c r="A775" s="200"/>
      <c r="B775" s="256"/>
    </row>
    <row r="776" spans="1:2">
      <c r="A776" s="200"/>
      <c r="B776" s="256"/>
    </row>
    <row r="777" spans="1:2">
      <c r="A777" s="200"/>
      <c r="B777" s="256"/>
    </row>
    <row r="778" spans="1:2">
      <c r="A778" s="200"/>
      <c r="B778" s="256"/>
    </row>
    <row r="779" spans="1:2">
      <c r="A779" s="200"/>
      <c r="B779" s="256"/>
    </row>
    <row r="780" spans="1:2">
      <c r="A780" s="200"/>
      <c r="B780" s="256"/>
    </row>
    <row r="781" spans="1:2">
      <c r="A781" s="200"/>
      <c r="B781" s="256"/>
    </row>
    <row r="782" spans="1:2">
      <c r="A782" s="200"/>
      <c r="B782" s="256"/>
    </row>
    <row r="783" spans="1:2">
      <c r="A783" s="200"/>
      <c r="B783" s="256"/>
    </row>
    <row r="784" spans="1:2">
      <c r="A784" s="200"/>
      <c r="B784" s="256"/>
    </row>
    <row r="785" spans="1:2">
      <c r="A785" s="200"/>
      <c r="B785" s="256"/>
    </row>
    <row r="786" spans="1:2">
      <c r="A786" s="200"/>
      <c r="B786" s="256"/>
    </row>
    <row r="787" spans="1:2">
      <c r="A787" s="200"/>
      <c r="B787" s="256"/>
    </row>
    <row r="788" spans="1:2">
      <c r="A788" s="200"/>
      <c r="B788" s="256"/>
    </row>
    <row r="789" spans="1:2">
      <c r="A789" s="200"/>
      <c r="B789" s="256"/>
    </row>
    <row r="790" spans="1:2">
      <c r="A790" s="200"/>
      <c r="B790" s="256"/>
    </row>
    <row r="791" spans="1:2">
      <c r="A791" s="200"/>
      <c r="B791" s="256"/>
    </row>
    <row r="792" spans="1:2">
      <c r="A792" s="200"/>
      <c r="B792" s="256"/>
    </row>
    <row r="793" spans="1:2">
      <c r="A793" s="200"/>
      <c r="B793" s="256"/>
    </row>
    <row r="794" spans="1:2">
      <c r="A794" s="200"/>
      <c r="B794" s="256"/>
    </row>
    <row r="795" spans="1:2">
      <c r="A795" s="200"/>
      <c r="B795" s="256"/>
    </row>
    <row r="796" spans="1:2">
      <c r="A796" s="200"/>
      <c r="B796" s="256"/>
    </row>
    <row r="797" spans="1:2">
      <c r="A797" s="200"/>
      <c r="B797" s="256"/>
    </row>
    <row r="798" spans="1:2">
      <c r="A798" s="200"/>
      <c r="B798" s="256"/>
    </row>
    <row r="799" spans="1:2">
      <c r="A799" s="200"/>
      <c r="B799" s="256"/>
    </row>
    <row r="800" spans="1:2">
      <c r="A800" s="200"/>
      <c r="B800" s="256"/>
    </row>
    <row r="801" spans="1:2">
      <c r="A801" s="200"/>
      <c r="B801" s="256"/>
    </row>
    <row r="802" spans="1:2">
      <c r="A802" s="200"/>
      <c r="B802" s="256"/>
    </row>
    <row r="803" spans="1:2">
      <c r="A803" s="200"/>
      <c r="B803" s="256"/>
    </row>
    <row r="804" spans="1:2">
      <c r="A804" s="200"/>
      <c r="B804" s="256"/>
    </row>
    <row r="805" spans="1:2">
      <c r="A805" s="200"/>
      <c r="B805" s="256"/>
    </row>
    <row r="806" spans="1:2">
      <c r="A806" s="200"/>
      <c r="B806" s="256"/>
    </row>
    <row r="807" spans="1:2">
      <c r="A807" s="200"/>
      <c r="B807" s="256"/>
    </row>
    <row r="808" spans="1:2">
      <c r="A808" s="200"/>
      <c r="B808" s="256"/>
    </row>
    <row r="809" spans="1:2">
      <c r="A809" s="200"/>
      <c r="B809" s="256"/>
    </row>
    <row r="810" spans="1:2">
      <c r="A810" s="200"/>
      <c r="B810" s="256"/>
    </row>
    <row r="811" spans="1:2">
      <c r="A811" s="200"/>
      <c r="B811" s="256"/>
    </row>
    <row r="812" spans="1:2">
      <c r="A812" s="200"/>
      <c r="B812" s="256"/>
    </row>
    <row r="813" spans="1:2">
      <c r="A813" s="200"/>
      <c r="B813" s="256"/>
    </row>
    <row r="814" spans="1:2">
      <c r="A814" s="200"/>
      <c r="B814" s="256"/>
    </row>
    <row r="815" spans="1:2">
      <c r="A815" s="200"/>
      <c r="B815" s="256"/>
    </row>
    <row r="816" spans="1:2">
      <c r="A816" s="200"/>
      <c r="B816" s="256"/>
    </row>
    <row r="817" spans="1:2">
      <c r="A817" s="200"/>
      <c r="B817" s="256"/>
    </row>
    <row r="818" spans="1:2">
      <c r="A818" s="200"/>
      <c r="B818" s="256"/>
    </row>
    <row r="819" spans="1:2">
      <c r="A819" s="200"/>
      <c r="B819" s="256"/>
    </row>
    <row r="820" spans="1:2">
      <c r="A820" s="200"/>
      <c r="B820" s="256"/>
    </row>
    <row r="821" spans="1:2">
      <c r="A821" s="200"/>
      <c r="B821" s="256"/>
    </row>
    <row r="822" spans="1:2">
      <c r="A822" s="200"/>
      <c r="B822" s="256"/>
    </row>
    <row r="823" spans="1:2">
      <c r="A823" s="200"/>
      <c r="B823" s="256"/>
    </row>
    <row r="824" spans="1:2">
      <c r="A824" s="200"/>
      <c r="B824" s="256"/>
    </row>
    <row r="825" spans="1:2">
      <c r="A825" s="200"/>
      <c r="B825" s="256"/>
    </row>
    <row r="826" spans="1:2">
      <c r="A826" s="200"/>
      <c r="B826" s="256"/>
    </row>
    <row r="827" spans="1:2">
      <c r="A827" s="200"/>
      <c r="B827" s="256"/>
    </row>
    <row r="828" spans="1:2">
      <c r="A828" s="200"/>
      <c r="B828" s="256"/>
    </row>
    <row r="829" spans="1:2">
      <c r="A829" s="200"/>
      <c r="B829" s="256"/>
    </row>
    <row r="830" spans="1:2">
      <c r="A830" s="200"/>
      <c r="B830" s="256"/>
    </row>
    <row r="831" spans="1:2">
      <c r="A831" s="200"/>
      <c r="B831" s="256"/>
    </row>
    <row r="832" spans="1:2">
      <c r="A832" s="200"/>
      <c r="B832" s="256"/>
    </row>
    <row r="833" spans="1:2">
      <c r="A833" s="200"/>
      <c r="B833" s="256"/>
    </row>
    <row r="834" spans="1:2">
      <c r="A834" s="200"/>
      <c r="B834" s="256"/>
    </row>
    <row r="835" spans="1:2">
      <c r="A835" s="200"/>
      <c r="B835" s="256"/>
    </row>
    <row r="836" spans="1:2">
      <c r="A836" s="200"/>
      <c r="B836" s="256"/>
    </row>
    <row r="837" spans="1:2">
      <c r="A837" s="200"/>
      <c r="B837" s="256"/>
    </row>
    <row r="838" spans="1:2">
      <c r="A838" s="200"/>
      <c r="B838" s="256"/>
    </row>
    <row r="839" spans="1:2">
      <c r="A839" s="200"/>
      <c r="B839" s="256"/>
    </row>
    <row r="840" spans="1:2">
      <c r="A840" s="200"/>
      <c r="B840" s="256"/>
    </row>
    <row r="841" spans="1:2">
      <c r="A841" s="200"/>
      <c r="B841" s="256"/>
    </row>
    <row r="842" spans="1:2">
      <c r="A842" s="200"/>
      <c r="B842" s="256"/>
    </row>
    <row r="843" spans="1:2">
      <c r="A843" s="200"/>
      <c r="B843" s="256"/>
    </row>
    <row r="844" spans="1:2">
      <c r="A844" s="200"/>
      <c r="B844" s="256"/>
    </row>
    <row r="845" spans="1:2">
      <c r="A845" s="200"/>
      <c r="B845" s="256"/>
    </row>
    <row r="846" spans="1:2">
      <c r="A846" s="200"/>
      <c r="B846" s="256"/>
    </row>
    <row r="847" spans="1:2">
      <c r="A847" s="200"/>
      <c r="B847" s="256"/>
    </row>
    <row r="848" spans="1:2">
      <c r="A848" s="200"/>
      <c r="B848" s="256"/>
    </row>
    <row r="849" spans="1:2">
      <c r="A849" s="200"/>
      <c r="B849" s="256"/>
    </row>
    <row r="850" spans="1:2">
      <c r="A850" s="200"/>
      <c r="B850" s="256"/>
    </row>
    <row r="851" spans="1:2">
      <c r="A851" s="200"/>
      <c r="B851" s="256"/>
    </row>
    <row r="852" spans="1:2">
      <c r="A852" s="200"/>
      <c r="B852" s="256"/>
    </row>
    <row r="853" spans="1:2">
      <c r="A853" s="200"/>
      <c r="B853" s="256"/>
    </row>
    <row r="854" spans="1:2">
      <c r="A854" s="200"/>
      <c r="B854" s="256"/>
    </row>
    <row r="855" spans="1:2">
      <c r="A855" s="200"/>
      <c r="B855" s="256"/>
    </row>
    <row r="856" spans="1:2">
      <c r="A856" s="200"/>
      <c r="B856" s="256"/>
    </row>
    <row r="857" spans="1:2">
      <c r="A857" s="200"/>
      <c r="B857" s="256"/>
    </row>
    <row r="858" spans="1:2">
      <c r="A858" s="200"/>
      <c r="B858" s="256"/>
    </row>
    <row r="859" spans="1:2">
      <c r="A859" s="200"/>
      <c r="B859" s="256"/>
    </row>
    <row r="860" spans="1:2">
      <c r="A860" s="200"/>
      <c r="B860" s="256"/>
    </row>
    <row r="861" spans="1:2">
      <c r="A861" s="200"/>
      <c r="B861" s="256"/>
    </row>
    <row r="862" spans="1:2">
      <c r="A862" s="200"/>
      <c r="B862" s="256"/>
    </row>
    <row r="863" spans="1:2">
      <c r="A863" s="200"/>
      <c r="B863" s="256"/>
    </row>
    <row r="864" spans="1:2">
      <c r="A864" s="200"/>
      <c r="B864" s="256"/>
    </row>
    <row r="865" spans="1:2">
      <c r="A865" s="200"/>
      <c r="B865" s="256"/>
    </row>
    <row r="866" spans="1:2">
      <c r="A866" s="200"/>
      <c r="B866" s="256"/>
    </row>
    <row r="867" spans="1:2">
      <c r="A867" s="200"/>
      <c r="B867" s="256"/>
    </row>
    <row r="868" spans="1:2">
      <c r="A868" s="200"/>
      <c r="B868" s="256"/>
    </row>
    <row r="869" spans="1:2">
      <c r="A869" s="200"/>
      <c r="B869" s="256"/>
    </row>
    <row r="870" spans="1:2">
      <c r="A870" s="200"/>
      <c r="B870" s="256"/>
    </row>
    <row r="871" spans="1:2">
      <c r="A871" s="200"/>
      <c r="B871" s="256"/>
    </row>
    <row r="872" spans="1:2">
      <c r="A872" s="200"/>
      <c r="B872" s="256"/>
    </row>
    <row r="873" spans="1:2">
      <c r="A873" s="200"/>
      <c r="B873" s="256"/>
    </row>
    <row r="874" spans="1:2">
      <c r="A874" s="200"/>
      <c r="B874" s="256"/>
    </row>
    <row r="875" spans="1:2">
      <c r="A875" s="200"/>
      <c r="B875" s="256"/>
    </row>
    <row r="876" spans="1:2">
      <c r="A876" s="200"/>
      <c r="B876" s="256"/>
    </row>
    <row r="877" spans="1:2">
      <c r="A877" s="200"/>
      <c r="B877" s="256"/>
    </row>
    <row r="878" spans="1:2">
      <c r="A878" s="200"/>
      <c r="B878" s="256"/>
    </row>
    <row r="879" spans="1:2">
      <c r="A879" s="200"/>
      <c r="B879" s="256"/>
    </row>
    <row r="880" spans="1:2">
      <c r="A880" s="200"/>
      <c r="B880" s="256"/>
    </row>
    <row r="881" spans="1:2">
      <c r="A881" s="200"/>
      <c r="B881" s="256"/>
    </row>
    <row r="882" spans="1:2">
      <c r="A882" s="200"/>
      <c r="B882" s="256"/>
    </row>
    <row r="883" spans="1:2">
      <c r="A883" s="200"/>
      <c r="B883" s="256"/>
    </row>
    <row r="884" spans="1:2">
      <c r="A884" s="200"/>
      <c r="B884" s="256"/>
    </row>
    <row r="885" spans="1:2">
      <c r="A885" s="200"/>
      <c r="B885" s="256"/>
    </row>
    <row r="886" spans="1:2">
      <c r="A886" s="200"/>
      <c r="B886" s="256"/>
    </row>
    <row r="887" spans="1:2">
      <c r="A887" s="200"/>
      <c r="B887" s="256"/>
    </row>
    <row r="888" spans="1:2">
      <c r="A888" s="200"/>
      <c r="B888" s="256"/>
    </row>
    <row r="889" spans="1:2">
      <c r="A889" s="200"/>
      <c r="B889" s="256"/>
    </row>
    <row r="890" spans="1:2">
      <c r="A890" s="200"/>
      <c r="B890" s="256"/>
    </row>
    <row r="891" spans="1:2">
      <c r="A891" s="200"/>
      <c r="B891" s="256"/>
    </row>
    <row r="892" spans="1:2">
      <c r="A892" s="200"/>
      <c r="B892" s="256"/>
    </row>
    <row r="893" spans="1:2">
      <c r="A893" s="200"/>
      <c r="B893" s="256"/>
    </row>
    <row r="894" spans="1:2">
      <c r="A894" s="200"/>
      <c r="B894" s="256"/>
    </row>
    <row r="895" spans="1:2">
      <c r="A895" s="200"/>
      <c r="B895" s="256"/>
    </row>
    <row r="896" spans="1:2">
      <c r="A896" s="200"/>
      <c r="B896" s="256"/>
    </row>
    <row r="897" spans="1:2">
      <c r="A897" s="200"/>
      <c r="B897" s="256"/>
    </row>
    <row r="898" spans="1:2">
      <c r="A898" s="200"/>
      <c r="B898" s="256"/>
    </row>
    <row r="899" spans="1:2">
      <c r="A899" s="200"/>
      <c r="B899" s="256"/>
    </row>
    <row r="900" spans="1:2">
      <c r="A900" s="200"/>
      <c r="B900" s="256"/>
    </row>
    <row r="901" spans="1:2">
      <c r="A901" s="200"/>
      <c r="B901" s="256"/>
    </row>
    <row r="902" spans="1:2">
      <c r="A902" s="200"/>
      <c r="B902" s="256"/>
    </row>
    <row r="903" spans="1:2">
      <c r="A903" s="200"/>
      <c r="B903" s="256"/>
    </row>
    <row r="904" spans="1:2">
      <c r="A904" s="200"/>
      <c r="B904" s="256"/>
    </row>
    <row r="905" spans="1:2">
      <c r="A905" s="200"/>
      <c r="B905" s="256"/>
    </row>
    <row r="906" spans="1:2">
      <c r="A906" s="200"/>
      <c r="B906" s="256"/>
    </row>
    <row r="907" spans="1:2">
      <c r="A907" s="200"/>
      <c r="B907" s="256"/>
    </row>
    <row r="908" spans="1:2">
      <c r="A908" s="200"/>
      <c r="B908" s="256"/>
    </row>
    <row r="909" spans="1:2">
      <c r="A909" s="200"/>
      <c r="B909" s="256"/>
    </row>
    <row r="910" spans="1:2">
      <c r="A910" s="200"/>
      <c r="B910" s="256"/>
    </row>
    <row r="911" spans="1:2">
      <c r="A911" s="200"/>
      <c r="B911" s="256"/>
    </row>
    <row r="912" spans="1:2">
      <c r="A912" s="200"/>
      <c r="B912" s="256"/>
    </row>
    <row r="913" spans="1:2">
      <c r="A913" s="200"/>
      <c r="B913" s="256"/>
    </row>
    <row r="914" spans="1:2">
      <c r="A914" s="200"/>
      <c r="B914" s="256"/>
    </row>
    <row r="915" spans="1:2">
      <c r="A915" s="200"/>
      <c r="B915" s="256"/>
    </row>
    <row r="916" spans="1:2">
      <c r="A916" s="200"/>
      <c r="B916" s="256"/>
    </row>
    <row r="917" spans="1:2">
      <c r="A917" s="200"/>
      <c r="B917" s="256"/>
    </row>
    <row r="918" spans="1:2">
      <c r="A918" s="200"/>
      <c r="B918" s="256"/>
    </row>
    <row r="919" spans="1:2">
      <c r="A919" s="200"/>
      <c r="B919" s="256"/>
    </row>
    <row r="920" spans="1:2">
      <c r="A920" s="200"/>
      <c r="B920" s="256"/>
    </row>
    <row r="921" spans="1:2">
      <c r="A921" s="200"/>
      <c r="B921" s="256"/>
    </row>
    <row r="922" spans="1:2">
      <c r="A922" s="200"/>
      <c r="B922" s="256"/>
    </row>
    <row r="923" spans="1:2">
      <c r="A923" s="200"/>
      <c r="B923" s="256"/>
    </row>
    <row r="924" spans="1:2">
      <c r="A924" s="200"/>
      <c r="B924" s="256"/>
    </row>
    <row r="925" spans="1:2">
      <c r="A925" s="200"/>
      <c r="B925" s="256"/>
    </row>
    <row r="926" spans="1:2">
      <c r="A926" s="200"/>
      <c r="B926" s="256"/>
    </row>
    <row r="927" spans="1:2">
      <c r="A927" s="200"/>
      <c r="B927" s="256"/>
    </row>
    <row r="928" spans="1:2">
      <c r="A928" s="200"/>
      <c r="B928" s="256"/>
    </row>
    <row r="929" spans="1:2">
      <c r="A929" s="200"/>
      <c r="B929" s="256"/>
    </row>
    <row r="930" spans="1:2">
      <c r="A930" s="200"/>
      <c r="B930" s="256"/>
    </row>
    <row r="931" spans="1:2">
      <c r="A931" s="200"/>
      <c r="B931" s="256"/>
    </row>
    <row r="932" spans="1:2">
      <c r="A932" s="200"/>
      <c r="B932" s="256"/>
    </row>
    <row r="933" spans="1:2">
      <c r="A933" s="200"/>
      <c r="B933" s="256"/>
    </row>
    <row r="934" spans="1:2">
      <c r="A934" s="200"/>
      <c r="B934" s="256"/>
    </row>
    <row r="935" spans="1:2">
      <c r="A935" s="200"/>
      <c r="B935" s="256"/>
    </row>
    <row r="936" spans="1:2">
      <c r="A936" s="200"/>
      <c r="B936" s="256"/>
    </row>
    <row r="937" spans="1:2">
      <c r="A937" s="200"/>
      <c r="B937" s="256"/>
    </row>
    <row r="938" spans="1:2">
      <c r="A938" s="200"/>
      <c r="B938" s="256"/>
    </row>
    <row r="939" spans="1:2">
      <c r="A939" s="200"/>
      <c r="B939" s="256"/>
    </row>
    <row r="940" spans="1:2">
      <c r="A940" s="200"/>
      <c r="B940" s="256"/>
    </row>
    <row r="941" spans="1:2">
      <c r="A941" s="200"/>
      <c r="B941" s="256"/>
    </row>
    <row r="942" spans="1:2">
      <c r="A942" s="200"/>
      <c r="B942" s="256"/>
    </row>
    <row r="943" spans="1:2">
      <c r="A943" s="200"/>
      <c r="B943" s="256"/>
    </row>
    <row r="944" spans="1:2">
      <c r="A944" s="200"/>
      <c r="B944" s="256"/>
    </row>
    <row r="945" spans="1:2">
      <c r="A945" s="200"/>
      <c r="B945" s="256"/>
    </row>
    <row r="946" spans="1:2">
      <c r="A946" s="200"/>
      <c r="B946" s="256"/>
    </row>
    <row r="947" spans="1:2">
      <c r="A947" s="200"/>
      <c r="B947" s="256"/>
    </row>
    <row r="948" spans="1:2">
      <c r="A948" s="200"/>
      <c r="B948" s="256"/>
    </row>
    <row r="949" spans="1:2">
      <c r="A949" s="200"/>
      <c r="B949" s="256"/>
    </row>
    <row r="950" spans="1:2">
      <c r="A950" s="200"/>
      <c r="B950" s="256"/>
    </row>
    <row r="951" spans="1:2">
      <c r="A951" s="200"/>
      <c r="B951" s="256"/>
    </row>
    <row r="952" spans="1:2">
      <c r="A952" s="200"/>
      <c r="B952" s="256"/>
    </row>
    <row r="953" spans="1:2">
      <c r="A953" s="200"/>
      <c r="B953" s="256"/>
    </row>
    <row r="954" spans="1:2">
      <c r="A954" s="200"/>
      <c r="B954" s="256"/>
    </row>
    <row r="955" spans="1:2">
      <c r="A955" s="200"/>
      <c r="B955" s="256"/>
    </row>
    <row r="956" spans="1:2">
      <c r="A956" s="200"/>
      <c r="B956" s="256"/>
    </row>
    <row r="957" spans="1:2">
      <c r="A957" s="200"/>
      <c r="B957" s="256"/>
    </row>
    <row r="958" spans="1:2">
      <c r="A958" s="200"/>
      <c r="B958" s="256"/>
    </row>
    <row r="959" spans="1:2">
      <c r="A959" s="200"/>
      <c r="B959" s="256"/>
    </row>
    <row r="960" spans="1:2">
      <c r="A960" s="200"/>
      <c r="B960" s="256"/>
    </row>
    <row r="961" spans="1:2">
      <c r="A961" s="200"/>
      <c r="B961" s="256"/>
    </row>
    <row r="962" spans="1:2">
      <c r="A962" s="200"/>
      <c r="B962" s="256"/>
    </row>
    <row r="963" spans="1:2">
      <c r="A963" s="200"/>
      <c r="B963" s="256"/>
    </row>
    <row r="964" spans="1:2">
      <c r="A964" s="200"/>
      <c r="B964" s="256"/>
    </row>
    <row r="965" spans="1:2">
      <c r="A965" s="200"/>
      <c r="B965" s="256"/>
    </row>
    <row r="966" spans="1:2">
      <c r="A966" s="200"/>
      <c r="B966" s="256"/>
    </row>
    <row r="967" spans="1:2">
      <c r="A967" s="200"/>
      <c r="B967" s="256"/>
    </row>
    <row r="968" spans="1:2">
      <c r="A968" s="200"/>
      <c r="B968" s="256"/>
    </row>
    <row r="969" spans="1:2">
      <c r="A969" s="200"/>
      <c r="B969" s="256"/>
    </row>
    <row r="970" spans="1:2">
      <c r="A970" s="200"/>
      <c r="B970" s="256"/>
    </row>
    <row r="971" spans="1:2">
      <c r="A971" s="200"/>
      <c r="B971" s="256"/>
    </row>
    <row r="972" spans="1:2">
      <c r="A972" s="200"/>
      <c r="B972" s="256"/>
    </row>
    <row r="973" spans="1:2">
      <c r="A973" s="200"/>
      <c r="B973" s="256"/>
    </row>
    <row r="974" spans="1:2">
      <c r="A974" s="200"/>
      <c r="B974" s="256"/>
    </row>
    <row r="975" spans="1:2">
      <c r="A975" s="200"/>
      <c r="B975" s="256"/>
    </row>
    <row r="976" spans="1:2">
      <c r="A976" s="200"/>
      <c r="B976" s="256"/>
    </row>
    <row r="977" spans="1:2">
      <c r="A977" s="200"/>
      <c r="B977" s="256"/>
    </row>
    <row r="978" spans="1:2">
      <c r="A978" s="200"/>
      <c r="B978" s="256"/>
    </row>
    <row r="979" spans="1:2">
      <c r="A979" s="200"/>
      <c r="B979" s="256"/>
    </row>
    <row r="980" spans="1:2">
      <c r="A980" s="200"/>
      <c r="B980" s="256"/>
    </row>
    <row r="981" spans="1:2">
      <c r="A981" s="200"/>
      <c r="B981" s="256"/>
    </row>
    <row r="982" spans="1:2">
      <c r="A982" s="200"/>
      <c r="B982" s="256"/>
    </row>
    <row r="983" spans="1:2">
      <c r="A983" s="200"/>
      <c r="B983" s="256"/>
    </row>
    <row r="984" spans="1:2">
      <c r="A984" s="200"/>
      <c r="B984" s="256"/>
    </row>
    <row r="985" spans="1:2">
      <c r="A985" s="200"/>
      <c r="B985" s="256"/>
    </row>
    <row r="986" spans="1:2">
      <c r="A986" s="200"/>
      <c r="B986" s="256"/>
    </row>
    <row r="987" spans="1:2">
      <c r="A987" s="200"/>
      <c r="B987" s="256"/>
    </row>
    <row r="988" spans="1:2">
      <c r="A988" s="200"/>
      <c r="B988" s="256"/>
    </row>
    <row r="989" spans="1:2">
      <c r="A989" s="200"/>
      <c r="B989" s="256"/>
    </row>
    <row r="990" spans="1:2">
      <c r="A990" s="200"/>
      <c r="B990" s="256"/>
    </row>
    <row r="991" spans="1:2">
      <c r="A991" s="200"/>
      <c r="B991" s="256"/>
    </row>
    <row r="992" spans="1:2">
      <c r="A992" s="200"/>
      <c r="B992" s="256"/>
    </row>
    <row r="993" spans="1:2">
      <c r="A993" s="200"/>
      <c r="B993" s="256"/>
    </row>
    <row r="994" spans="1:2">
      <c r="A994" s="200"/>
      <c r="B994" s="256"/>
    </row>
    <row r="995" spans="1:2">
      <c r="A995" s="200"/>
      <c r="B995" s="256"/>
    </row>
    <row r="996" spans="1:2">
      <c r="A996" s="200"/>
      <c r="B996" s="256"/>
    </row>
    <row r="997" spans="1:2">
      <c r="A997" s="200"/>
      <c r="B997" s="256"/>
    </row>
    <row r="998" spans="1:2">
      <c r="A998" s="200"/>
      <c r="B998" s="256"/>
    </row>
    <row r="999" spans="1:2">
      <c r="A999" s="200"/>
      <c r="B999" s="256"/>
    </row>
    <row r="1000" spans="1:2">
      <c r="A1000" s="200"/>
      <c r="B1000" s="256"/>
    </row>
    <row r="1001" spans="1:2">
      <c r="A1001" s="200"/>
      <c r="B1001" s="256"/>
    </row>
    <row r="1002" spans="1:2">
      <c r="A1002" s="200"/>
      <c r="B1002" s="256"/>
    </row>
    <row r="1003" spans="1:2">
      <c r="A1003" s="200"/>
      <c r="B1003" s="256"/>
    </row>
    <row r="1004" spans="1:2">
      <c r="A1004" s="200"/>
      <c r="B1004" s="256"/>
    </row>
    <row r="1005" spans="1:2">
      <c r="A1005" s="200"/>
      <c r="B1005" s="256"/>
    </row>
    <row r="1006" spans="1:2">
      <c r="A1006" s="200"/>
      <c r="B1006" s="256"/>
    </row>
    <row r="1007" spans="1:2">
      <c r="A1007" s="200"/>
      <c r="B1007" s="256"/>
    </row>
    <row r="1008" spans="1:2">
      <c r="A1008" s="200"/>
      <c r="B1008" s="256"/>
    </row>
    <row r="1009" spans="1:2">
      <c r="A1009" s="200"/>
      <c r="B1009" s="256"/>
    </row>
    <row r="1010" spans="1:2">
      <c r="A1010" s="200"/>
      <c r="B1010" s="256"/>
    </row>
    <row r="1011" spans="1:2">
      <c r="A1011" s="200"/>
      <c r="B1011" s="256"/>
    </row>
    <row r="1012" spans="1:2">
      <c r="A1012" s="200"/>
      <c r="B1012" s="256"/>
    </row>
    <row r="1013" spans="1:2">
      <c r="A1013" s="200"/>
      <c r="B1013" s="256"/>
    </row>
    <row r="1014" spans="1:2">
      <c r="A1014" s="200"/>
      <c r="B1014" s="256"/>
    </row>
    <row r="1015" spans="1:2">
      <c r="A1015" s="200"/>
      <c r="B1015" s="256"/>
    </row>
    <row r="1016" spans="1:2">
      <c r="A1016" s="200"/>
      <c r="B1016" s="256"/>
    </row>
    <row r="1017" spans="1:2">
      <c r="A1017" s="200"/>
      <c r="B1017" s="256"/>
    </row>
    <row r="1018" spans="1:2">
      <c r="A1018" s="200"/>
      <c r="B1018" s="256"/>
    </row>
    <row r="1019" spans="1:2">
      <c r="A1019" s="200"/>
      <c r="B1019" s="256"/>
    </row>
    <row r="1020" spans="1:2">
      <c r="A1020" s="200"/>
      <c r="B1020" s="256"/>
    </row>
    <row r="1021" spans="1:2">
      <c r="A1021" s="200"/>
      <c r="B1021" s="256"/>
    </row>
    <row r="1022" spans="1:2">
      <c r="A1022" s="200"/>
      <c r="B1022" s="256"/>
    </row>
    <row r="1023" spans="1:2">
      <c r="A1023" s="200"/>
      <c r="B1023" s="256"/>
    </row>
    <row r="1024" spans="1:2">
      <c r="A1024" s="200"/>
      <c r="B1024" s="256"/>
    </row>
    <row r="1025" spans="1:2">
      <c r="A1025" s="200"/>
      <c r="B1025" s="256"/>
    </row>
    <row r="1026" spans="1:2">
      <c r="A1026" s="200"/>
      <c r="B1026" s="256"/>
    </row>
    <row r="1027" spans="1:2">
      <c r="A1027" s="200"/>
      <c r="B1027" s="256"/>
    </row>
    <row r="1028" spans="1:2">
      <c r="A1028" s="200"/>
      <c r="B1028" s="256"/>
    </row>
    <row r="1029" spans="1:2">
      <c r="A1029" s="200"/>
      <c r="B1029" s="256"/>
    </row>
    <row r="1030" spans="1:2">
      <c r="A1030" s="200"/>
      <c r="B1030" s="256"/>
    </row>
    <row r="1031" spans="1:2">
      <c r="A1031" s="200"/>
      <c r="B1031" s="256"/>
    </row>
    <row r="1032" spans="1:2">
      <c r="A1032" s="200"/>
      <c r="B1032" s="256"/>
    </row>
    <row r="1033" spans="1:2">
      <c r="A1033" s="200"/>
      <c r="B1033" s="256"/>
    </row>
    <row r="1034" spans="1:2">
      <c r="A1034" s="200"/>
      <c r="B1034" s="256"/>
    </row>
    <row r="1035" spans="1:2">
      <c r="A1035" s="200"/>
      <c r="B1035" s="256"/>
    </row>
    <row r="1036" spans="1:2">
      <c r="A1036" s="200"/>
      <c r="B1036" s="256"/>
    </row>
    <row r="1037" spans="1:2">
      <c r="A1037" s="200"/>
      <c r="B1037" s="256"/>
    </row>
    <row r="1038" spans="1:2">
      <c r="A1038" s="200"/>
      <c r="B1038" s="256"/>
    </row>
    <row r="1039" spans="1:2">
      <c r="A1039" s="200"/>
      <c r="B1039" s="256"/>
    </row>
    <row r="1040" spans="1:2">
      <c r="A1040" s="200"/>
      <c r="B1040" s="256"/>
    </row>
    <row r="1041" spans="1:2">
      <c r="A1041" s="200"/>
      <c r="B1041" s="256"/>
    </row>
    <row r="1042" spans="1:2">
      <c r="A1042" s="200"/>
      <c r="B1042" s="256"/>
    </row>
    <row r="1043" spans="1:2">
      <c r="A1043" s="200"/>
      <c r="B1043" s="256"/>
    </row>
    <row r="1044" spans="1:2">
      <c r="A1044" s="200"/>
      <c r="B1044" s="256"/>
    </row>
    <row r="1045" spans="1:2">
      <c r="A1045" s="200"/>
      <c r="B1045" s="256"/>
    </row>
    <row r="1046" spans="1:2">
      <c r="A1046" s="200"/>
      <c r="B1046" s="256"/>
    </row>
    <row r="1047" spans="1:2">
      <c r="A1047" s="200"/>
      <c r="B1047" s="256"/>
    </row>
    <row r="1048" spans="1:2">
      <c r="A1048" s="200"/>
      <c r="B1048" s="256"/>
    </row>
    <row r="1049" spans="1:2">
      <c r="A1049" s="200"/>
      <c r="B1049" s="256"/>
    </row>
    <row r="1050" spans="1:2">
      <c r="A1050" s="200"/>
      <c r="B1050" s="256"/>
    </row>
    <row r="1051" spans="1:2">
      <c r="A1051" s="200"/>
      <c r="B1051" s="256"/>
    </row>
    <row r="1052" spans="1:2">
      <c r="A1052" s="200"/>
      <c r="B1052" s="256"/>
    </row>
    <row r="1053" spans="1:2">
      <c r="A1053" s="200"/>
      <c r="B1053" s="256"/>
    </row>
    <row r="1054" spans="1:2">
      <c r="A1054" s="200"/>
      <c r="B1054" s="256"/>
    </row>
    <row r="1055" spans="1:2">
      <c r="A1055" s="200"/>
      <c r="B1055" s="256"/>
    </row>
    <row r="1056" spans="1:2">
      <c r="A1056" s="200"/>
      <c r="B1056" s="256"/>
    </row>
    <row r="1057" spans="1:2">
      <c r="A1057" s="200"/>
      <c r="B1057" s="256"/>
    </row>
    <row r="1058" spans="1:2">
      <c r="A1058" s="200"/>
      <c r="B1058" s="256"/>
    </row>
    <row r="1059" spans="1:2">
      <c r="A1059" s="200"/>
      <c r="B1059" s="256"/>
    </row>
    <row r="1060" spans="1:2">
      <c r="A1060" s="200"/>
      <c r="B1060" s="256"/>
    </row>
    <row r="1061" spans="1:2">
      <c r="A1061" s="200"/>
      <c r="B1061" s="256"/>
    </row>
    <row r="1062" spans="1:2">
      <c r="A1062" s="200"/>
      <c r="B1062" s="256"/>
    </row>
    <row r="1063" spans="1:2">
      <c r="A1063" s="200"/>
      <c r="B1063" s="256"/>
    </row>
    <row r="1064" spans="1:2">
      <c r="A1064" s="200"/>
      <c r="B1064" s="256"/>
    </row>
    <row r="1065" spans="1:2">
      <c r="A1065" s="200"/>
      <c r="B1065" s="256"/>
    </row>
    <row r="1066" spans="1:2">
      <c r="A1066" s="200"/>
      <c r="B1066" s="256"/>
    </row>
    <row r="1067" spans="1:2">
      <c r="A1067" s="200"/>
      <c r="B1067" s="256"/>
    </row>
    <row r="1068" spans="1:2">
      <c r="A1068" s="200"/>
      <c r="B1068" s="256"/>
    </row>
    <row r="1069" spans="1:2">
      <c r="A1069" s="200"/>
      <c r="B1069" s="256"/>
    </row>
    <row r="1070" spans="1:2">
      <c r="A1070" s="200"/>
      <c r="B1070" s="256"/>
    </row>
    <row r="1071" spans="1:2">
      <c r="A1071" s="200"/>
      <c r="B1071" s="256"/>
    </row>
    <row r="1072" spans="1:2">
      <c r="A1072" s="200"/>
      <c r="B1072" s="256"/>
    </row>
    <row r="1073" spans="1:2">
      <c r="A1073" s="200"/>
      <c r="B1073" s="256"/>
    </row>
    <row r="1074" spans="1:2">
      <c r="A1074" s="200"/>
      <c r="B1074" s="256"/>
    </row>
    <row r="1075" spans="1:2">
      <c r="A1075" s="200"/>
      <c r="B1075" s="256"/>
    </row>
    <row r="1076" spans="1:2">
      <c r="A1076" s="200"/>
      <c r="B1076" s="256"/>
    </row>
    <row r="1077" spans="1:2">
      <c r="A1077" s="200"/>
      <c r="B1077" s="256"/>
    </row>
    <row r="1078" spans="1:2">
      <c r="A1078" s="200"/>
      <c r="B1078" s="256"/>
    </row>
    <row r="1079" spans="1:2">
      <c r="A1079" s="200"/>
      <c r="B1079" s="256"/>
    </row>
    <row r="1080" spans="1:2">
      <c r="A1080" s="200"/>
      <c r="B1080" s="256"/>
    </row>
    <row r="1081" spans="1:2">
      <c r="A1081" s="200"/>
      <c r="B1081" s="256"/>
    </row>
    <row r="1082" spans="1:2">
      <c r="A1082" s="200"/>
      <c r="B1082" s="256"/>
    </row>
    <row r="1083" spans="1:2">
      <c r="A1083" s="200"/>
      <c r="B1083" s="256"/>
    </row>
    <row r="1084" spans="1:2">
      <c r="A1084" s="200"/>
      <c r="B1084" s="256"/>
    </row>
    <row r="1085" spans="1:2">
      <c r="A1085" s="200"/>
      <c r="B1085" s="256"/>
    </row>
    <row r="1086" spans="1:2">
      <c r="A1086" s="200"/>
      <c r="B1086" s="256"/>
    </row>
    <row r="1087" spans="1:2">
      <c r="A1087" s="200"/>
      <c r="B1087" s="256"/>
    </row>
    <row r="1088" spans="1:2">
      <c r="A1088" s="200"/>
      <c r="B1088" s="256"/>
    </row>
    <row r="1089" spans="1:2">
      <c r="A1089" s="200"/>
      <c r="B1089" s="256"/>
    </row>
    <row r="1090" spans="1:2">
      <c r="A1090" s="200"/>
      <c r="B1090" s="256"/>
    </row>
    <row r="1091" spans="1:2">
      <c r="A1091" s="200"/>
      <c r="B1091" s="256"/>
    </row>
    <row r="1092" spans="1:2">
      <c r="A1092" s="200"/>
      <c r="B1092" s="256"/>
    </row>
    <row r="1093" spans="1:2">
      <c r="A1093" s="200"/>
      <c r="B1093" s="256"/>
    </row>
    <row r="1094" spans="1:2">
      <c r="A1094" s="200"/>
      <c r="B1094" s="256"/>
    </row>
    <row r="1095" spans="1:2">
      <c r="A1095" s="200"/>
      <c r="B1095" s="256"/>
    </row>
    <row r="1096" spans="1:2">
      <c r="A1096" s="200"/>
      <c r="B1096" s="256"/>
    </row>
    <row r="1097" spans="1:2">
      <c r="A1097" s="200"/>
      <c r="B1097" s="256"/>
    </row>
    <row r="1098" spans="1:2">
      <c r="A1098" s="200"/>
      <c r="B1098" s="256"/>
    </row>
    <row r="1099" spans="1:2">
      <c r="A1099" s="200"/>
      <c r="B1099" s="256"/>
    </row>
    <row r="1100" spans="1:2">
      <c r="A1100" s="200"/>
      <c r="B1100" s="256"/>
    </row>
    <row r="1101" spans="1:2">
      <c r="A1101" s="200"/>
      <c r="B1101" s="256"/>
    </row>
    <row r="1102" spans="1:2">
      <c r="A1102" s="200"/>
      <c r="B1102" s="256"/>
    </row>
    <row r="1103" spans="1:2">
      <c r="A1103" s="200"/>
      <c r="B1103" s="256"/>
    </row>
    <row r="1104" spans="1:2">
      <c r="A1104" s="200"/>
      <c r="B1104" s="256"/>
    </row>
    <row r="1105" spans="1:2">
      <c r="A1105" s="200"/>
      <c r="B1105" s="256"/>
    </row>
    <row r="1106" spans="1:2">
      <c r="A1106" s="200"/>
      <c r="B1106" s="256"/>
    </row>
    <row r="1107" spans="1:2">
      <c r="A1107" s="200"/>
      <c r="B1107" s="256"/>
    </row>
    <row r="1108" spans="1:2">
      <c r="A1108" s="200"/>
      <c r="B1108" s="256"/>
    </row>
    <row r="1109" spans="1:2">
      <c r="A1109" s="200"/>
      <c r="B1109" s="256"/>
    </row>
    <row r="1110" spans="1:2">
      <c r="A1110" s="200"/>
      <c r="B1110" s="256"/>
    </row>
    <row r="1111" spans="1:2">
      <c r="A1111" s="200"/>
      <c r="B1111" s="256"/>
    </row>
    <row r="1112" spans="1:2">
      <c r="A1112" s="200"/>
      <c r="B1112" s="256"/>
    </row>
    <row r="1113" spans="1:2">
      <c r="A1113" s="200"/>
      <c r="B1113" s="256"/>
    </row>
    <row r="1114" spans="1:2">
      <c r="A1114" s="200"/>
      <c r="B1114" s="256"/>
    </row>
    <row r="1115" spans="1:2">
      <c r="A1115" s="200"/>
      <c r="B1115" s="256"/>
    </row>
    <row r="1116" spans="1:2">
      <c r="A1116" s="200"/>
      <c r="B1116" s="256"/>
    </row>
    <row r="1117" spans="1:2">
      <c r="A1117" s="200"/>
      <c r="B1117" s="256"/>
    </row>
    <row r="1118" spans="1:2">
      <c r="A1118" s="200"/>
      <c r="B1118" s="256"/>
    </row>
    <row r="1119" spans="1:2">
      <c r="A1119" s="200"/>
      <c r="B1119" s="256"/>
    </row>
    <row r="1120" spans="1:2">
      <c r="A1120" s="200"/>
      <c r="B1120" s="256"/>
    </row>
    <row r="1121" spans="1:2">
      <c r="A1121" s="200"/>
      <c r="B1121" s="256"/>
    </row>
    <row r="1122" spans="1:2">
      <c r="A1122" s="200"/>
      <c r="B1122" s="256"/>
    </row>
    <row r="1123" spans="1:2">
      <c r="A1123" s="200"/>
      <c r="B1123" s="256"/>
    </row>
    <row r="1124" spans="1:2">
      <c r="A1124" s="200"/>
      <c r="B1124" s="256"/>
    </row>
    <row r="1125" spans="1:2">
      <c r="A1125" s="200"/>
      <c r="B1125" s="256"/>
    </row>
    <row r="1126" spans="1:2">
      <c r="A1126" s="200"/>
      <c r="B1126" s="256"/>
    </row>
    <row r="1127" spans="1:2">
      <c r="A1127" s="200"/>
      <c r="B1127" s="256"/>
    </row>
    <row r="1128" spans="1:2">
      <c r="A1128" s="200"/>
      <c r="B1128" s="256"/>
    </row>
    <row r="1129" spans="1:2">
      <c r="A1129" s="200"/>
      <c r="B1129" s="256"/>
    </row>
    <row r="1130" spans="1:2">
      <c r="A1130" s="200"/>
      <c r="B1130" s="256"/>
    </row>
    <row r="1131" spans="1:2">
      <c r="A1131" s="200"/>
      <c r="B1131" s="256"/>
    </row>
    <row r="1132" spans="1:2">
      <c r="A1132" s="200"/>
      <c r="B1132" s="256"/>
    </row>
    <row r="1133" spans="1:2">
      <c r="A1133" s="200"/>
      <c r="B1133" s="256"/>
    </row>
    <row r="1134" spans="1:2">
      <c r="A1134" s="200"/>
      <c r="B1134" s="256"/>
    </row>
    <row r="1135" spans="1:2">
      <c r="A1135" s="200"/>
      <c r="B1135" s="256"/>
    </row>
    <row r="1136" spans="1:2">
      <c r="A1136" s="200"/>
      <c r="B1136" s="256"/>
    </row>
    <row r="1137" spans="1:2">
      <c r="A1137" s="200"/>
      <c r="B1137" s="256"/>
    </row>
    <row r="1138" spans="1:2">
      <c r="A1138" s="200"/>
      <c r="B1138" s="256"/>
    </row>
    <row r="1139" spans="1:2">
      <c r="A1139" s="200"/>
      <c r="B1139" s="256"/>
    </row>
    <row r="1140" spans="1:2">
      <c r="A1140" s="200"/>
      <c r="B1140" s="256"/>
    </row>
    <row r="1141" spans="1:2">
      <c r="A1141" s="200"/>
      <c r="B1141" s="256"/>
    </row>
    <row r="1142" spans="1:2">
      <c r="A1142" s="200"/>
      <c r="B1142" s="256"/>
    </row>
    <row r="1143" spans="1:2">
      <c r="A1143" s="200"/>
      <c r="B1143" s="256"/>
    </row>
    <row r="1144" spans="1:2">
      <c r="A1144" s="200"/>
      <c r="B1144" s="256"/>
    </row>
    <row r="1145" spans="1:2">
      <c r="A1145" s="200"/>
      <c r="B1145" s="256"/>
    </row>
    <row r="1146" spans="1:2">
      <c r="A1146" s="200"/>
      <c r="B1146" s="256"/>
    </row>
    <row r="1147" spans="1:2">
      <c r="A1147" s="200"/>
      <c r="B1147" s="256"/>
    </row>
    <row r="1148" spans="1:2">
      <c r="A1148" s="200"/>
      <c r="B1148" s="256"/>
    </row>
    <row r="1149" spans="1:2">
      <c r="A1149" s="200"/>
      <c r="B1149" s="256"/>
    </row>
    <row r="1150" spans="1:2">
      <c r="A1150" s="200"/>
      <c r="B1150" s="256"/>
    </row>
    <row r="1151" spans="1:2">
      <c r="A1151" s="200"/>
      <c r="B1151" s="256"/>
    </row>
    <row r="1152" spans="1:2">
      <c r="A1152" s="200"/>
      <c r="B1152" s="256"/>
    </row>
    <row r="1153" spans="1:2">
      <c r="A1153" s="200"/>
      <c r="B1153" s="256"/>
    </row>
    <row r="1154" spans="1:2">
      <c r="A1154" s="200"/>
      <c r="B1154" s="256"/>
    </row>
    <row r="1155" spans="1:2">
      <c r="A1155" s="200"/>
      <c r="B1155" s="256"/>
    </row>
    <row r="1156" spans="1:2">
      <c r="A1156" s="200"/>
      <c r="B1156" s="256"/>
    </row>
    <row r="1157" spans="1:2">
      <c r="A1157" s="200"/>
      <c r="B1157" s="256"/>
    </row>
    <row r="1158" spans="1:2">
      <c r="A1158" s="200"/>
      <c r="B1158" s="256"/>
    </row>
    <row r="1159" spans="1:2">
      <c r="A1159" s="200"/>
      <c r="B1159" s="256"/>
    </row>
    <row r="1160" spans="1:2">
      <c r="A1160" s="200"/>
      <c r="B1160" s="256"/>
    </row>
    <row r="1161" spans="1:2">
      <c r="A1161" s="200"/>
      <c r="B1161" s="256"/>
    </row>
    <row r="1162" spans="1:2">
      <c r="A1162" s="200"/>
      <c r="B1162" s="256"/>
    </row>
    <row r="1163" spans="1:2">
      <c r="A1163" s="200"/>
      <c r="B1163" s="256"/>
    </row>
    <row r="1164" spans="1:2">
      <c r="A1164" s="200"/>
      <c r="B1164" s="256"/>
    </row>
    <row r="1165" spans="1:2">
      <c r="A1165" s="200"/>
      <c r="B1165" s="256"/>
    </row>
    <row r="1166" spans="1:2">
      <c r="A1166" s="200"/>
      <c r="B1166" s="256"/>
    </row>
    <row r="1167" spans="1:2">
      <c r="A1167" s="200"/>
      <c r="B1167" s="256"/>
    </row>
    <row r="1168" spans="1:2">
      <c r="A1168" s="200"/>
      <c r="B1168" s="256"/>
    </row>
    <row r="1169" spans="1:2">
      <c r="A1169" s="200"/>
      <c r="B1169" s="256"/>
    </row>
    <row r="1170" spans="1:2">
      <c r="A1170" s="200"/>
      <c r="B1170" s="256"/>
    </row>
    <row r="1171" spans="1:2">
      <c r="A1171" s="200"/>
      <c r="B1171" s="256"/>
    </row>
    <row r="1172" spans="1:2">
      <c r="A1172" s="200"/>
      <c r="B1172" s="256"/>
    </row>
    <row r="1173" spans="1:2">
      <c r="A1173" s="200"/>
      <c r="B1173" s="256"/>
    </row>
    <row r="1174" spans="1:2">
      <c r="A1174" s="200"/>
      <c r="B1174" s="256"/>
    </row>
    <row r="1175" spans="1:2">
      <c r="A1175" s="200"/>
      <c r="B1175" s="256"/>
    </row>
    <row r="1176" spans="1:2">
      <c r="A1176" s="200"/>
      <c r="B1176" s="256"/>
    </row>
    <row r="1177" spans="1:2">
      <c r="A1177" s="200"/>
      <c r="B1177" s="256"/>
    </row>
    <row r="1178" spans="1:2">
      <c r="A1178" s="200"/>
      <c r="B1178" s="256"/>
    </row>
    <row r="1179" spans="1:2">
      <c r="A1179" s="200"/>
      <c r="B1179" s="256"/>
    </row>
    <row r="1180" spans="1:2">
      <c r="A1180" s="200"/>
      <c r="B1180" s="256"/>
    </row>
    <row r="1181" spans="1:2">
      <c r="A1181" s="200"/>
      <c r="B1181" s="256"/>
    </row>
    <row r="1182" spans="1:2">
      <c r="A1182" s="200"/>
      <c r="B1182" s="256"/>
    </row>
    <row r="1183" spans="1:2">
      <c r="A1183" s="200"/>
      <c r="B1183" s="256"/>
    </row>
    <row r="1184" spans="1:2">
      <c r="A1184" s="200"/>
      <c r="B1184" s="256"/>
    </row>
    <row r="1185" spans="1:2">
      <c r="A1185" s="200"/>
      <c r="B1185" s="256"/>
    </row>
    <row r="1186" spans="1:2">
      <c r="A1186" s="200"/>
      <c r="B1186" s="256"/>
    </row>
    <row r="1187" spans="1:2">
      <c r="A1187" s="200"/>
      <c r="B1187" s="256"/>
    </row>
    <row r="1188" spans="1:2">
      <c r="A1188" s="200"/>
      <c r="B1188" s="256"/>
    </row>
    <row r="1189" spans="1:2">
      <c r="A1189" s="200"/>
      <c r="B1189" s="256"/>
    </row>
    <row r="1190" spans="1:2">
      <c r="A1190" s="200"/>
      <c r="B1190" s="256"/>
    </row>
    <row r="1191" spans="1:2">
      <c r="A1191" s="200"/>
      <c r="B1191" s="256"/>
    </row>
    <row r="1192" spans="1:2">
      <c r="A1192" s="200"/>
      <c r="B1192" s="256"/>
    </row>
    <row r="1193" spans="1:2">
      <c r="A1193" s="200"/>
      <c r="B1193" s="256"/>
    </row>
    <row r="1194" spans="1:2">
      <c r="A1194" s="200"/>
      <c r="B1194" s="256"/>
    </row>
    <row r="1195" spans="1:2">
      <c r="A1195" s="200"/>
      <c r="B1195" s="256"/>
    </row>
    <row r="1196" spans="1:2">
      <c r="A1196" s="200"/>
      <c r="B1196" s="256"/>
    </row>
    <row r="1197" spans="1:2">
      <c r="A1197" s="200"/>
      <c r="B1197" s="256"/>
    </row>
    <row r="1198" spans="1:2">
      <c r="A1198" s="200"/>
      <c r="B1198" s="256"/>
    </row>
    <row r="1199" spans="1:2">
      <c r="A1199" s="200"/>
      <c r="B1199" s="256"/>
    </row>
    <row r="1200" spans="1:2">
      <c r="A1200" s="200"/>
      <c r="B1200" s="256"/>
    </row>
    <row r="1201" spans="1:2">
      <c r="A1201" s="200"/>
      <c r="B1201" s="256"/>
    </row>
    <row r="1202" spans="1:2">
      <c r="A1202" s="200"/>
      <c r="B1202" s="256"/>
    </row>
    <row r="1203" spans="1:2">
      <c r="A1203" s="200"/>
      <c r="B1203" s="256"/>
    </row>
    <row r="1204" spans="1:2">
      <c r="A1204" s="200"/>
      <c r="B1204" s="256"/>
    </row>
    <row r="1205" spans="1:2">
      <c r="A1205" s="200"/>
      <c r="B1205" s="256"/>
    </row>
    <row r="1206" spans="1:2">
      <c r="A1206" s="200"/>
      <c r="B1206" s="256"/>
    </row>
    <row r="1207" spans="1:2">
      <c r="A1207" s="200"/>
      <c r="B1207" s="256"/>
    </row>
    <row r="1208" spans="1:2">
      <c r="A1208" s="200"/>
      <c r="B1208" s="256"/>
    </row>
    <row r="1209" spans="1:2">
      <c r="A1209" s="200"/>
      <c r="B1209" s="256"/>
    </row>
    <row r="1210" spans="1:2">
      <c r="A1210" s="200"/>
      <c r="B1210" s="256"/>
    </row>
    <row r="1211" spans="1:2">
      <c r="A1211" s="200"/>
      <c r="B1211" s="256"/>
    </row>
    <row r="1212" spans="1:2">
      <c r="A1212" s="200"/>
      <c r="B1212" s="256"/>
    </row>
    <row r="1213" spans="1:2">
      <c r="A1213" s="200"/>
      <c r="B1213" s="256"/>
    </row>
    <row r="1214" spans="1:2">
      <c r="A1214" s="200"/>
      <c r="B1214" s="256"/>
    </row>
    <row r="1215" spans="1:2">
      <c r="A1215" s="200"/>
      <c r="B1215" s="256"/>
    </row>
    <row r="1216" spans="1:2">
      <c r="A1216" s="200"/>
      <c r="B1216" s="256"/>
    </row>
    <row r="1217" spans="1:2">
      <c r="A1217" s="200"/>
      <c r="B1217" s="256"/>
    </row>
    <row r="1218" spans="1:2">
      <c r="A1218" s="200"/>
      <c r="B1218" s="256"/>
    </row>
    <row r="1219" spans="1:2">
      <c r="A1219" s="200"/>
      <c r="B1219" s="256"/>
    </row>
    <row r="1220" spans="1:2">
      <c r="A1220" s="200"/>
      <c r="B1220" s="256"/>
    </row>
    <row r="1221" spans="1:2">
      <c r="A1221" s="200"/>
      <c r="B1221" s="256"/>
    </row>
    <row r="1222" spans="1:2">
      <c r="A1222" s="200"/>
      <c r="B1222" s="256"/>
    </row>
    <row r="1223" spans="1:2">
      <c r="A1223" s="200"/>
      <c r="B1223" s="256"/>
    </row>
    <row r="1224" spans="1:2">
      <c r="A1224" s="200"/>
      <c r="B1224" s="256"/>
    </row>
    <row r="1225" spans="1:2">
      <c r="A1225" s="200"/>
      <c r="B1225" s="256"/>
    </row>
    <row r="1226" spans="1:2">
      <c r="A1226" s="200"/>
      <c r="B1226" s="256"/>
    </row>
    <row r="1227" spans="1:2">
      <c r="A1227" s="200"/>
      <c r="B1227" s="256"/>
    </row>
    <row r="1228" spans="1:2">
      <c r="A1228" s="200"/>
      <c r="B1228" s="256"/>
    </row>
    <row r="1229" spans="1:2">
      <c r="A1229" s="200"/>
      <c r="B1229" s="256"/>
    </row>
    <row r="1230" spans="1:2">
      <c r="A1230" s="200"/>
      <c r="B1230" s="256"/>
    </row>
    <row r="1231" spans="1:2">
      <c r="A1231" s="200"/>
      <c r="B1231" s="256"/>
    </row>
    <row r="1232" spans="1:2">
      <c r="A1232" s="200"/>
      <c r="B1232" s="256"/>
    </row>
    <row r="1233" spans="1:2">
      <c r="A1233" s="200"/>
      <c r="B1233" s="256"/>
    </row>
    <row r="1234" spans="1:2">
      <c r="A1234" s="200"/>
      <c r="B1234" s="256"/>
    </row>
    <row r="1235" spans="1:2">
      <c r="A1235" s="200"/>
      <c r="B1235" s="256"/>
    </row>
    <row r="1236" spans="1:2">
      <c r="A1236" s="200"/>
      <c r="B1236" s="256"/>
    </row>
    <row r="1237" spans="1:2">
      <c r="A1237" s="200"/>
      <c r="B1237" s="256"/>
    </row>
    <row r="1238" spans="1:2">
      <c r="A1238" s="200"/>
      <c r="B1238" s="256"/>
    </row>
    <row r="1239" spans="1:2">
      <c r="A1239" s="200"/>
      <c r="B1239" s="256"/>
    </row>
    <row r="1240" spans="1:2">
      <c r="A1240" s="200"/>
      <c r="B1240" s="256"/>
    </row>
    <row r="1241" spans="1:2">
      <c r="A1241" s="200"/>
      <c r="B1241" s="256"/>
    </row>
    <row r="1242" spans="1:2">
      <c r="A1242" s="200"/>
      <c r="B1242" s="256"/>
    </row>
    <row r="1243" spans="1:2">
      <c r="A1243" s="200"/>
      <c r="B1243" s="256"/>
    </row>
    <row r="1244" spans="1:2">
      <c r="A1244" s="200"/>
      <c r="B1244" s="256"/>
    </row>
    <row r="1245" spans="1:2">
      <c r="A1245" s="200"/>
      <c r="B1245" s="256"/>
    </row>
    <row r="1246" spans="1:2">
      <c r="A1246" s="200"/>
      <c r="B1246" s="256"/>
    </row>
    <row r="1247" spans="1:2">
      <c r="A1247" s="200"/>
      <c r="B1247" s="256"/>
    </row>
    <row r="1248" spans="1:2">
      <c r="A1248" s="200"/>
      <c r="B1248" s="256"/>
    </row>
    <row r="1249" spans="1:2">
      <c r="A1249" s="200"/>
      <c r="B1249" s="256"/>
    </row>
    <row r="1250" spans="1:2">
      <c r="A1250" s="200"/>
      <c r="B1250" s="256"/>
    </row>
    <row r="1251" spans="1:2">
      <c r="A1251" s="200"/>
      <c r="B1251" s="256"/>
    </row>
    <row r="1252" spans="1:2">
      <c r="A1252" s="200"/>
      <c r="B1252" s="256"/>
    </row>
    <row r="1253" spans="1:2">
      <c r="A1253" s="200"/>
      <c r="B1253" s="256"/>
    </row>
    <row r="1254" spans="1:2">
      <c r="A1254" s="200"/>
      <c r="B1254" s="256"/>
    </row>
    <row r="1255" spans="1:2">
      <c r="A1255" s="200"/>
      <c r="B1255" s="256"/>
    </row>
    <row r="1256" spans="1:2">
      <c r="A1256" s="200"/>
      <c r="B1256" s="256"/>
    </row>
    <row r="1257" spans="1:2">
      <c r="A1257" s="200"/>
      <c r="B1257" s="256"/>
    </row>
    <row r="1258" spans="1:2">
      <c r="A1258" s="200"/>
      <c r="B1258" s="256"/>
    </row>
    <row r="1259" spans="1:2">
      <c r="A1259" s="200"/>
      <c r="B1259" s="256"/>
    </row>
    <row r="1260" spans="1:2">
      <c r="A1260" s="200"/>
      <c r="B1260" s="256"/>
    </row>
    <row r="1261" spans="1:2">
      <c r="A1261" s="200"/>
      <c r="B1261" s="256"/>
    </row>
    <row r="1262" spans="1:2">
      <c r="A1262" s="200"/>
      <c r="B1262" s="256"/>
    </row>
    <row r="1263" spans="1:2">
      <c r="A1263" s="200"/>
      <c r="B1263" s="256"/>
    </row>
    <row r="1264" spans="1:2">
      <c r="A1264" s="200"/>
      <c r="B1264" s="256"/>
    </row>
    <row r="1265" spans="1:2">
      <c r="A1265" s="200"/>
      <c r="B1265" s="256"/>
    </row>
    <row r="1266" spans="1:2">
      <c r="A1266" s="200"/>
      <c r="B1266" s="256"/>
    </row>
    <row r="1267" spans="1:2">
      <c r="A1267" s="200"/>
      <c r="B1267" s="256"/>
    </row>
    <row r="1268" spans="1:2">
      <c r="A1268" s="200"/>
      <c r="B1268" s="256"/>
    </row>
    <row r="1269" spans="1:2">
      <c r="A1269" s="200"/>
      <c r="B1269" s="256"/>
    </row>
    <row r="1270" spans="1:2">
      <c r="A1270" s="200"/>
      <c r="B1270" s="256"/>
    </row>
    <row r="1271" spans="1:2">
      <c r="A1271" s="200"/>
      <c r="B1271" s="256"/>
    </row>
    <row r="1272" spans="1:2">
      <c r="A1272" s="200"/>
      <c r="B1272" s="256"/>
    </row>
    <row r="1273" spans="1:2">
      <c r="A1273" s="200"/>
      <c r="B1273" s="256"/>
    </row>
    <row r="1274" spans="1:2">
      <c r="A1274" s="200"/>
      <c r="B1274" s="256"/>
    </row>
    <row r="1275" spans="1:2">
      <c r="A1275" s="200"/>
      <c r="B1275" s="256"/>
    </row>
    <row r="1276" spans="1:2">
      <c r="A1276" s="200"/>
      <c r="B1276" s="256"/>
    </row>
    <row r="1277" spans="1:2">
      <c r="A1277" s="200"/>
      <c r="B1277" s="256"/>
    </row>
    <row r="1278" spans="1:2">
      <c r="A1278" s="200"/>
      <c r="B1278" s="256"/>
    </row>
    <row r="1279" spans="1:2">
      <c r="A1279" s="200"/>
      <c r="B1279" s="256"/>
    </row>
    <row r="1280" spans="1:2">
      <c r="A1280" s="200"/>
      <c r="B1280" s="256"/>
    </row>
    <row r="1281" spans="1:2">
      <c r="A1281" s="200"/>
      <c r="B1281" s="256"/>
    </row>
    <row r="1282" spans="1:2">
      <c r="A1282" s="200"/>
      <c r="B1282" s="256"/>
    </row>
    <row r="1283" spans="1:2">
      <c r="A1283" s="200"/>
      <c r="B1283" s="256"/>
    </row>
    <row r="1284" spans="1:2">
      <c r="A1284" s="200"/>
      <c r="B1284" s="256"/>
    </row>
    <row r="1285" spans="1:2">
      <c r="A1285" s="200"/>
      <c r="B1285" s="256"/>
    </row>
    <row r="1286" spans="1:2">
      <c r="A1286" s="200"/>
      <c r="B1286" s="256"/>
    </row>
    <row r="1287" spans="1:2">
      <c r="A1287" s="200"/>
      <c r="B1287" s="256"/>
    </row>
    <row r="1288" spans="1:2">
      <c r="A1288" s="200"/>
      <c r="B1288" s="256"/>
    </row>
    <row r="1289" spans="1:2">
      <c r="A1289" s="200"/>
      <c r="B1289" s="256"/>
    </row>
    <row r="1290" spans="1:2">
      <c r="A1290" s="200"/>
      <c r="B1290" s="256"/>
    </row>
    <row r="1291" spans="1:2">
      <c r="A1291" s="200"/>
      <c r="B1291" s="256"/>
    </row>
    <row r="1292" spans="1:2">
      <c r="A1292" s="200"/>
      <c r="B1292" s="256"/>
    </row>
    <row r="1293" spans="1:2">
      <c r="A1293" s="200"/>
      <c r="B1293" s="256"/>
    </row>
    <row r="1294" spans="1:2">
      <c r="A1294" s="200"/>
      <c r="B1294" s="256"/>
    </row>
    <row r="1295" spans="1:2">
      <c r="A1295" s="200"/>
      <c r="B1295" s="256"/>
    </row>
    <row r="1296" spans="1:2">
      <c r="A1296" s="200"/>
      <c r="B1296" s="256"/>
    </row>
    <row r="1297" spans="1:2">
      <c r="A1297" s="200"/>
      <c r="B1297" s="256"/>
    </row>
    <row r="1298" spans="1:2">
      <c r="A1298" s="200"/>
      <c r="B1298" s="256"/>
    </row>
    <row r="1299" spans="1:2">
      <c r="A1299" s="200"/>
      <c r="B1299" s="256"/>
    </row>
    <row r="1300" spans="1:2">
      <c r="A1300" s="200"/>
      <c r="B1300" s="256"/>
    </row>
    <row r="1301" spans="1:2">
      <c r="A1301" s="200"/>
      <c r="B1301" s="256"/>
    </row>
    <row r="1302" spans="1:2">
      <c r="A1302" s="200"/>
      <c r="B1302" s="256"/>
    </row>
    <row r="1303" spans="1:2">
      <c r="A1303" s="200"/>
      <c r="B1303" s="256"/>
    </row>
    <row r="1304" spans="1:2">
      <c r="A1304" s="200"/>
      <c r="B1304" s="256"/>
    </row>
    <row r="1305" spans="1:2">
      <c r="A1305" s="200"/>
      <c r="B1305" s="256"/>
    </row>
    <row r="1306" spans="1:2">
      <c r="A1306" s="200"/>
      <c r="B1306" s="256"/>
    </row>
    <row r="1307" spans="1:2">
      <c r="A1307" s="200"/>
      <c r="B1307" s="256"/>
    </row>
    <row r="1308" spans="1:2">
      <c r="A1308" s="200"/>
      <c r="B1308" s="256"/>
    </row>
    <row r="1309" spans="1:2">
      <c r="A1309" s="200"/>
      <c r="B1309" s="256"/>
    </row>
    <row r="1310" spans="1:2">
      <c r="A1310" s="200"/>
      <c r="B1310" s="256"/>
    </row>
    <row r="1311" spans="1:2">
      <c r="A1311" s="200"/>
      <c r="B1311" s="256"/>
    </row>
    <row r="1312" spans="1:2">
      <c r="A1312" s="200"/>
      <c r="B1312" s="256"/>
    </row>
    <row r="1313" spans="1:2">
      <c r="A1313" s="200"/>
      <c r="B1313" s="256"/>
    </row>
    <row r="1314" spans="1:2">
      <c r="A1314" s="200"/>
      <c r="B1314" s="256"/>
    </row>
    <row r="1315" spans="1:2">
      <c r="A1315" s="200"/>
      <c r="B1315" s="256"/>
    </row>
    <row r="1316" spans="1:2">
      <c r="A1316" s="200"/>
      <c r="B1316" s="256"/>
    </row>
    <row r="1317" spans="1:2">
      <c r="A1317" s="200"/>
      <c r="B1317" s="256"/>
    </row>
    <row r="1318" spans="1:2">
      <c r="A1318" s="200"/>
      <c r="B1318" s="256"/>
    </row>
    <row r="1319" spans="1:2">
      <c r="A1319" s="200"/>
      <c r="B1319" s="256"/>
    </row>
    <row r="1320" spans="1:2">
      <c r="A1320" s="200"/>
      <c r="B1320" s="256"/>
    </row>
    <row r="1321" spans="1:2">
      <c r="A1321" s="200"/>
      <c r="B1321" s="256"/>
    </row>
    <row r="1322" spans="1:2">
      <c r="A1322" s="200"/>
      <c r="B1322" s="256"/>
    </row>
    <row r="1323" spans="1:2">
      <c r="A1323" s="200"/>
      <c r="B1323" s="256"/>
    </row>
    <row r="1324" spans="1:2">
      <c r="A1324" s="200"/>
      <c r="B1324" s="256"/>
    </row>
    <row r="1325" spans="1:2">
      <c r="A1325" s="200"/>
      <c r="B1325" s="256"/>
    </row>
    <row r="1326" spans="1:2">
      <c r="A1326" s="200"/>
      <c r="B1326" s="256"/>
    </row>
    <row r="1327" spans="1:2">
      <c r="A1327" s="200"/>
      <c r="B1327" s="256"/>
    </row>
    <row r="1328" spans="1:2">
      <c r="A1328" s="200"/>
      <c r="B1328" s="256"/>
    </row>
    <row r="1329" spans="1:2">
      <c r="A1329" s="200"/>
      <c r="B1329" s="256"/>
    </row>
    <row r="1330" spans="1:2">
      <c r="A1330" s="200"/>
      <c r="B1330" s="256"/>
    </row>
    <row r="1331" spans="1:2">
      <c r="A1331" s="200"/>
      <c r="B1331" s="256"/>
    </row>
    <row r="1332" spans="1:2">
      <c r="A1332" s="200"/>
      <c r="B1332" s="256"/>
    </row>
    <row r="1333" spans="1:2">
      <c r="A1333" s="200"/>
      <c r="B1333" s="256"/>
    </row>
    <row r="1334" spans="1:2">
      <c r="A1334" s="200"/>
      <c r="B1334" s="256"/>
    </row>
    <row r="1335" spans="1:2">
      <c r="A1335" s="200"/>
      <c r="B1335" s="256"/>
    </row>
    <row r="1336" spans="1:2">
      <c r="A1336" s="200"/>
      <c r="B1336" s="256"/>
    </row>
    <row r="1337" spans="1:2">
      <c r="A1337" s="200"/>
      <c r="B1337" s="256"/>
    </row>
    <row r="1338" spans="1:2">
      <c r="A1338" s="200"/>
      <c r="B1338" s="256"/>
    </row>
    <row r="1339" spans="1:2">
      <c r="A1339" s="200"/>
      <c r="B1339" s="256"/>
    </row>
    <row r="1340" spans="1:2">
      <c r="A1340" s="200"/>
      <c r="B1340" s="256"/>
    </row>
    <row r="1341" spans="1:2">
      <c r="A1341" s="200"/>
      <c r="B1341" s="256"/>
    </row>
    <row r="1342" spans="1:2">
      <c r="A1342" s="200"/>
      <c r="B1342" s="256"/>
    </row>
    <row r="1343" spans="1:2">
      <c r="A1343" s="200"/>
      <c r="B1343" s="256"/>
    </row>
    <row r="1344" spans="1:2">
      <c r="A1344" s="200"/>
      <c r="B1344" s="256"/>
    </row>
    <row r="1345" spans="1:2">
      <c r="A1345" s="200"/>
      <c r="B1345" s="256"/>
    </row>
    <row r="1346" spans="1:2">
      <c r="A1346" s="200"/>
      <c r="B1346" s="256"/>
    </row>
    <row r="1347" spans="1:2">
      <c r="A1347" s="200"/>
      <c r="B1347" s="256"/>
    </row>
    <row r="1348" spans="1:2">
      <c r="A1348" s="200"/>
      <c r="B1348" s="256"/>
    </row>
    <row r="1349" spans="1:2">
      <c r="A1349" s="200"/>
      <c r="B1349" s="256"/>
    </row>
    <row r="1350" spans="1:2">
      <c r="A1350" s="200"/>
      <c r="B1350" s="256"/>
    </row>
    <row r="1351" spans="1:2">
      <c r="A1351" s="200"/>
      <c r="B1351" s="256"/>
    </row>
    <row r="1352" spans="1:2">
      <c r="A1352" s="200"/>
      <c r="B1352" s="256"/>
    </row>
    <row r="1353" spans="1:2">
      <c r="A1353" s="200"/>
      <c r="B1353" s="256"/>
    </row>
    <row r="1354" spans="1:2">
      <c r="A1354" s="200"/>
      <c r="B1354" s="256"/>
    </row>
    <row r="1355" spans="1:2">
      <c r="A1355" s="200"/>
      <c r="B1355" s="256"/>
    </row>
    <row r="1356" spans="1:2">
      <c r="A1356" s="200"/>
      <c r="B1356" s="256"/>
    </row>
    <row r="1357" spans="1:2">
      <c r="A1357" s="200"/>
      <c r="B1357" s="256"/>
    </row>
    <row r="1358" spans="1:2">
      <c r="A1358" s="200"/>
      <c r="B1358" s="256"/>
    </row>
    <row r="1359" spans="1:2">
      <c r="A1359" s="200"/>
      <c r="B1359" s="256"/>
    </row>
    <row r="1360" spans="1:2">
      <c r="A1360" s="200"/>
      <c r="B1360" s="256"/>
    </row>
    <row r="1361" spans="1:2">
      <c r="A1361" s="200"/>
      <c r="B1361" s="256"/>
    </row>
    <row r="1362" spans="1:2">
      <c r="A1362" s="200"/>
      <c r="B1362" s="256"/>
    </row>
    <row r="1363" spans="1:2">
      <c r="A1363" s="200"/>
      <c r="B1363" s="256"/>
    </row>
    <row r="1364" spans="1:2">
      <c r="A1364" s="200"/>
      <c r="B1364" s="256"/>
    </row>
    <row r="1365" spans="1:2">
      <c r="A1365" s="200"/>
      <c r="B1365" s="256"/>
    </row>
    <row r="1366" spans="1:2">
      <c r="A1366" s="200"/>
      <c r="B1366" s="256"/>
    </row>
    <row r="1367" spans="1:2">
      <c r="A1367" s="200"/>
      <c r="B1367" s="256"/>
    </row>
    <row r="1368" spans="1:2">
      <c r="A1368" s="200"/>
      <c r="B1368" s="256"/>
    </row>
    <row r="1369" spans="1:2">
      <c r="A1369" s="200"/>
      <c r="B1369" s="256"/>
    </row>
    <row r="1370" spans="1:2">
      <c r="A1370" s="200"/>
      <c r="B1370" s="256"/>
    </row>
    <row r="1371" spans="1:2">
      <c r="A1371" s="200"/>
      <c r="B1371" s="256"/>
    </row>
    <row r="1372" spans="1:2">
      <c r="A1372" s="200"/>
      <c r="B1372" s="256"/>
    </row>
    <row r="1373" spans="1:2">
      <c r="A1373" s="200"/>
      <c r="B1373" s="256"/>
    </row>
    <row r="1374" spans="1:2">
      <c r="A1374" s="200"/>
      <c r="B1374" s="256"/>
    </row>
    <row r="1375" spans="1:2">
      <c r="A1375" s="200"/>
      <c r="B1375" s="256"/>
    </row>
    <row r="1376" spans="1:2">
      <c r="A1376" s="200"/>
      <c r="B1376" s="256"/>
    </row>
    <row r="1377" spans="1:2">
      <c r="A1377" s="200"/>
      <c r="B1377" s="256"/>
    </row>
    <row r="1378" spans="1:2">
      <c r="A1378" s="200"/>
      <c r="B1378" s="256"/>
    </row>
    <row r="1379" spans="1:2">
      <c r="A1379" s="200"/>
      <c r="B1379" s="256"/>
    </row>
    <row r="1380" spans="1:2">
      <c r="A1380" s="200"/>
      <c r="B1380" s="256"/>
    </row>
    <row r="1381" spans="1:2">
      <c r="A1381" s="200"/>
      <c r="B1381" s="256"/>
    </row>
    <row r="1382" spans="1:2">
      <c r="A1382" s="200"/>
      <c r="B1382" s="256"/>
    </row>
    <row r="1383" spans="1:2">
      <c r="A1383" s="200"/>
      <c r="B1383" s="256"/>
    </row>
    <row r="1384" spans="1:2">
      <c r="A1384" s="200"/>
      <c r="B1384" s="256"/>
    </row>
    <row r="1385" spans="1:2">
      <c r="A1385" s="200"/>
      <c r="B1385" s="256"/>
    </row>
    <row r="1386" spans="1:2">
      <c r="A1386" s="200"/>
      <c r="B1386" s="256"/>
    </row>
    <row r="1387" spans="1:2">
      <c r="A1387" s="200"/>
      <c r="B1387" s="256"/>
    </row>
    <row r="1388" spans="1:2">
      <c r="A1388" s="200"/>
      <c r="B1388" s="256"/>
    </row>
    <row r="1389" spans="1:2">
      <c r="A1389" s="200"/>
      <c r="B1389" s="256"/>
    </row>
    <row r="1390" spans="1:2">
      <c r="A1390" s="200"/>
      <c r="B1390" s="256"/>
    </row>
    <row r="1391" spans="1:2">
      <c r="A1391" s="200"/>
      <c r="B1391" s="256"/>
    </row>
    <row r="1392" spans="1:2">
      <c r="A1392" s="200"/>
      <c r="B1392" s="256"/>
    </row>
    <row r="1393" spans="1:2">
      <c r="A1393" s="200"/>
      <c r="B1393" s="256"/>
    </row>
    <row r="1394" spans="1:2">
      <c r="A1394" s="200"/>
      <c r="B1394" s="256"/>
    </row>
    <row r="1395" spans="1:2">
      <c r="A1395" s="200"/>
      <c r="B1395" s="256"/>
    </row>
    <row r="1396" spans="1:2">
      <c r="A1396" s="200"/>
      <c r="B1396" s="256"/>
    </row>
    <row r="1397" spans="1:2">
      <c r="A1397" s="200"/>
      <c r="B1397" s="256"/>
    </row>
    <row r="1398" spans="1:2">
      <c r="A1398" s="200"/>
      <c r="B1398" s="256"/>
    </row>
    <row r="1399" spans="1:2">
      <c r="A1399" s="200"/>
      <c r="B1399" s="256"/>
    </row>
    <row r="1400" spans="1:2">
      <c r="A1400" s="200"/>
      <c r="B1400" s="256"/>
    </row>
    <row r="1401" spans="1:2">
      <c r="A1401" s="200"/>
      <c r="B1401" s="256"/>
    </row>
    <row r="1402" spans="1:2">
      <c r="A1402" s="200"/>
      <c r="B1402" s="256"/>
    </row>
    <row r="1403" spans="1:2">
      <c r="A1403" s="200"/>
      <c r="B1403" s="256"/>
    </row>
    <row r="1404" spans="1:2">
      <c r="A1404" s="200"/>
      <c r="B1404" s="256"/>
    </row>
    <row r="1405" spans="1:2">
      <c r="A1405" s="200"/>
      <c r="B1405" s="256"/>
    </row>
    <row r="1406" spans="1:2">
      <c r="A1406" s="200"/>
      <c r="B1406" s="256"/>
    </row>
    <row r="1407" spans="1:2">
      <c r="A1407" s="200"/>
      <c r="B1407" s="256"/>
    </row>
    <row r="1408" spans="1:2">
      <c r="A1408" s="200"/>
      <c r="B1408" s="256"/>
    </row>
    <row r="1409" spans="1:2">
      <c r="A1409" s="200"/>
      <c r="B1409" s="256"/>
    </row>
    <row r="1410" spans="1:2">
      <c r="A1410" s="200"/>
      <c r="B1410" s="256"/>
    </row>
    <row r="1411" spans="1:2">
      <c r="A1411" s="200"/>
      <c r="B1411" s="256"/>
    </row>
    <row r="1412" spans="1:2">
      <c r="A1412" s="200"/>
      <c r="B1412" s="256"/>
    </row>
    <row r="1413" spans="1:2">
      <c r="A1413" s="200"/>
      <c r="B1413" s="256"/>
    </row>
    <row r="1414" spans="1:2">
      <c r="A1414" s="200"/>
      <c r="B1414" s="256"/>
    </row>
    <row r="1415" spans="1:2">
      <c r="A1415" s="200"/>
      <c r="B1415" s="256"/>
    </row>
    <row r="1416" spans="1:2">
      <c r="A1416" s="200"/>
      <c r="B1416" s="256"/>
    </row>
    <row r="1417" spans="1:2">
      <c r="A1417" s="200"/>
      <c r="B1417" s="256"/>
    </row>
    <row r="1418" spans="1:2">
      <c r="A1418" s="200"/>
      <c r="B1418" s="256"/>
    </row>
    <row r="1419" spans="1:2">
      <c r="A1419" s="200"/>
      <c r="B1419" s="256"/>
    </row>
    <row r="1420" spans="1:2">
      <c r="A1420" s="200"/>
      <c r="B1420" s="256"/>
    </row>
    <row r="1421" spans="1:2">
      <c r="A1421" s="200"/>
      <c r="B1421" s="256"/>
    </row>
    <row r="1422" spans="1:2">
      <c r="A1422" s="200"/>
      <c r="B1422" s="256"/>
    </row>
    <row r="1423" spans="1:2">
      <c r="A1423" s="200"/>
      <c r="B1423" s="256"/>
    </row>
    <row r="1424" spans="1:2">
      <c r="A1424" s="200"/>
      <c r="B1424" s="256"/>
    </row>
    <row r="1425" spans="1:2">
      <c r="A1425" s="200"/>
      <c r="B1425" s="256"/>
    </row>
    <row r="1426" spans="1:2">
      <c r="A1426" s="200"/>
      <c r="B1426" s="256"/>
    </row>
    <row r="1427" spans="1:2">
      <c r="A1427" s="200"/>
      <c r="B1427" s="256"/>
    </row>
    <row r="1428" spans="1:2">
      <c r="A1428" s="200"/>
      <c r="B1428" s="256"/>
    </row>
    <row r="1429" spans="1:2">
      <c r="A1429" s="200"/>
      <c r="B1429" s="256"/>
    </row>
    <row r="1430" spans="1:2">
      <c r="A1430" s="200"/>
      <c r="B1430" s="256"/>
    </row>
    <row r="1431" spans="1:2">
      <c r="A1431" s="200"/>
      <c r="B1431" s="256"/>
    </row>
    <row r="1432" spans="1:2">
      <c r="A1432" s="200"/>
      <c r="B1432" s="256"/>
    </row>
    <row r="1433" spans="1:2">
      <c r="A1433" s="200"/>
      <c r="B1433" s="256"/>
    </row>
    <row r="1434" spans="1:2">
      <c r="A1434" s="200"/>
      <c r="B1434" s="256"/>
    </row>
    <row r="1435" spans="1:2">
      <c r="A1435" s="200"/>
      <c r="B1435" s="256"/>
    </row>
    <row r="1436" spans="1:2">
      <c r="A1436" s="200"/>
      <c r="B1436" s="256"/>
    </row>
    <row r="1437" spans="1:2">
      <c r="A1437" s="200"/>
      <c r="B1437" s="256"/>
    </row>
    <row r="1438" spans="1:2">
      <c r="A1438" s="200"/>
      <c r="B1438" s="256"/>
    </row>
    <row r="1439" spans="1:2">
      <c r="A1439" s="200"/>
      <c r="B1439" s="256"/>
    </row>
    <row r="1440" spans="1:2">
      <c r="A1440" s="200"/>
      <c r="B1440" s="256"/>
    </row>
    <row r="1441" spans="1:2">
      <c r="A1441" s="200"/>
      <c r="B1441" s="256"/>
    </row>
    <row r="1442" spans="1:2">
      <c r="A1442" s="200"/>
      <c r="B1442" s="256"/>
    </row>
    <row r="1443" spans="1:2">
      <c r="A1443" s="200"/>
      <c r="B1443" s="256"/>
    </row>
    <row r="1444" spans="1:2">
      <c r="A1444" s="200"/>
      <c r="B1444" s="256"/>
    </row>
    <row r="1445" spans="1:2">
      <c r="A1445" s="200"/>
      <c r="B1445" s="256"/>
    </row>
    <row r="1446" spans="1:2">
      <c r="A1446" s="200"/>
      <c r="B1446" s="256"/>
    </row>
    <row r="1447" spans="1:2">
      <c r="A1447" s="200"/>
      <c r="B1447" s="256"/>
    </row>
    <row r="1448" spans="1:2">
      <c r="A1448" s="200"/>
      <c r="B1448" s="256"/>
    </row>
    <row r="1449" spans="1:2">
      <c r="A1449" s="200"/>
      <c r="B1449" s="256"/>
    </row>
    <row r="1450" spans="1:2">
      <c r="A1450" s="200"/>
      <c r="B1450" s="256"/>
    </row>
    <row r="1451" spans="1:2">
      <c r="A1451" s="200"/>
      <c r="B1451" s="256"/>
    </row>
    <row r="1452" spans="1:2">
      <c r="A1452" s="200"/>
      <c r="B1452" s="256"/>
    </row>
    <row r="1453" spans="1:2">
      <c r="A1453" s="200"/>
      <c r="B1453" s="256"/>
    </row>
    <row r="1454" spans="1:2">
      <c r="A1454" s="200"/>
      <c r="B1454" s="256"/>
    </row>
    <row r="1455" spans="1:2">
      <c r="A1455" s="200"/>
      <c r="B1455" s="256"/>
    </row>
    <row r="1456" spans="1:2">
      <c r="A1456" s="200"/>
      <c r="B1456" s="256"/>
    </row>
    <row r="1457" spans="1:2">
      <c r="A1457" s="200"/>
      <c r="B1457" s="256"/>
    </row>
    <row r="1458" spans="1:2">
      <c r="A1458" s="200"/>
      <c r="B1458" s="256"/>
    </row>
    <row r="1459" spans="1:2">
      <c r="A1459" s="200"/>
      <c r="B1459" s="256"/>
    </row>
    <row r="1460" spans="1:2">
      <c r="A1460" s="200"/>
      <c r="B1460" s="256"/>
    </row>
    <row r="1461" spans="1:2">
      <c r="A1461" s="200"/>
      <c r="B1461" s="256"/>
    </row>
    <row r="1462" spans="1:2">
      <c r="A1462" s="200"/>
      <c r="B1462" s="256"/>
    </row>
    <row r="1463" spans="1:2">
      <c r="A1463" s="200"/>
      <c r="B1463" s="256"/>
    </row>
    <row r="1464" spans="1:2">
      <c r="A1464" s="200"/>
      <c r="B1464" s="256"/>
    </row>
    <row r="1465" spans="1:2">
      <c r="A1465" s="200"/>
      <c r="B1465" s="256"/>
    </row>
    <row r="1466" spans="1:2">
      <c r="A1466" s="200"/>
      <c r="B1466" s="256"/>
    </row>
    <row r="1467" spans="1:2">
      <c r="A1467" s="200"/>
      <c r="B1467" s="256"/>
    </row>
    <row r="1468" spans="1:2">
      <c r="A1468" s="200"/>
      <c r="B1468" s="256"/>
    </row>
    <row r="1469" spans="1:2">
      <c r="A1469" s="200"/>
      <c r="B1469" s="256"/>
    </row>
    <row r="1470" spans="1:2">
      <c r="A1470" s="200"/>
      <c r="B1470" s="256"/>
    </row>
    <row r="1471" spans="1:2">
      <c r="A1471" s="200"/>
      <c r="B1471" s="256"/>
    </row>
    <row r="1472" spans="1:2">
      <c r="A1472" s="200"/>
      <c r="B1472" s="256"/>
    </row>
    <row r="1473" spans="1:2">
      <c r="A1473" s="200"/>
      <c r="B1473" s="256"/>
    </row>
    <row r="1474" spans="1:2">
      <c r="A1474" s="200"/>
      <c r="B1474" s="256"/>
    </row>
    <row r="1475" spans="1:2">
      <c r="A1475" s="200"/>
      <c r="B1475" s="256"/>
    </row>
    <row r="1476" spans="1:2">
      <c r="A1476" s="200"/>
      <c r="B1476" s="256"/>
    </row>
    <row r="1477" spans="1:2">
      <c r="A1477" s="200"/>
      <c r="B1477" s="256"/>
    </row>
    <row r="1478" spans="1:2">
      <c r="A1478" s="200"/>
      <c r="B1478" s="256"/>
    </row>
    <row r="1479" spans="1:2">
      <c r="A1479" s="200"/>
      <c r="B1479" s="256"/>
    </row>
    <row r="1480" spans="1:2">
      <c r="A1480" s="200"/>
      <c r="B1480" s="256"/>
    </row>
    <row r="1481" spans="1:2">
      <c r="A1481" s="200"/>
      <c r="B1481" s="256"/>
    </row>
    <row r="1482" spans="1:2">
      <c r="A1482" s="200"/>
      <c r="B1482" s="256"/>
    </row>
    <row r="1483" spans="1:2">
      <c r="A1483" s="200"/>
      <c r="B1483" s="256"/>
    </row>
    <row r="1484" spans="1:2">
      <c r="A1484" s="200"/>
      <c r="B1484" s="256"/>
    </row>
    <row r="1485" spans="1:2">
      <c r="A1485" s="200"/>
      <c r="B1485" s="256"/>
    </row>
    <row r="1486" spans="1:2">
      <c r="A1486" s="200"/>
      <c r="B1486" s="256"/>
    </row>
    <row r="1487" spans="1:2">
      <c r="A1487" s="200"/>
      <c r="B1487" s="256"/>
    </row>
    <row r="1488" spans="1:2">
      <c r="A1488" s="200"/>
      <c r="B1488" s="256"/>
    </row>
    <row r="1489" spans="1:2">
      <c r="A1489" s="200"/>
      <c r="B1489" s="256"/>
    </row>
    <row r="1490" spans="1:2">
      <c r="A1490" s="200"/>
      <c r="B1490" s="256"/>
    </row>
    <row r="1491" spans="1:2">
      <c r="A1491" s="200"/>
      <c r="B1491" s="256"/>
    </row>
    <row r="1492" spans="1:2">
      <c r="A1492" s="200"/>
      <c r="B1492" s="256"/>
    </row>
    <row r="1493" spans="1:2">
      <c r="A1493" s="200"/>
      <c r="B1493" s="256"/>
    </row>
    <row r="1494" spans="1:2">
      <c r="A1494" s="200"/>
      <c r="B1494" s="256"/>
    </row>
    <row r="1495" spans="1:2">
      <c r="A1495" s="200"/>
      <c r="B1495" s="256"/>
    </row>
    <row r="1496" spans="1:2">
      <c r="A1496" s="200"/>
      <c r="B1496" s="256"/>
    </row>
    <row r="1497" spans="1:2">
      <c r="A1497" s="200"/>
      <c r="B1497" s="256"/>
    </row>
    <row r="1498" spans="1:2">
      <c r="A1498" s="200"/>
      <c r="B1498" s="256"/>
    </row>
    <row r="1499" spans="1:2">
      <c r="A1499" s="200"/>
      <c r="B1499" s="256"/>
    </row>
    <row r="1500" spans="1:2">
      <c r="A1500" s="200"/>
      <c r="B1500" s="256"/>
    </row>
    <row r="1501" spans="1:2">
      <c r="A1501" s="200"/>
      <c r="B1501" s="256"/>
    </row>
    <row r="1502" spans="1:2">
      <c r="A1502" s="200"/>
      <c r="B1502" s="256"/>
    </row>
    <row r="1503" spans="1:2">
      <c r="A1503" s="200"/>
      <c r="B1503" s="256"/>
    </row>
    <row r="1504" spans="1:2">
      <c r="A1504" s="200"/>
      <c r="B1504" s="256"/>
    </row>
    <row r="1505" spans="1:2">
      <c r="A1505" s="200"/>
      <c r="B1505" s="256"/>
    </row>
    <row r="1506" spans="1:2">
      <c r="A1506" s="200"/>
      <c r="B1506" s="256"/>
    </row>
    <row r="1507" spans="1:2">
      <c r="A1507" s="200"/>
      <c r="B1507" s="256"/>
    </row>
    <row r="1508" spans="1:2">
      <c r="A1508" s="200"/>
      <c r="B1508" s="256"/>
    </row>
    <row r="1509" spans="1:2">
      <c r="A1509" s="200"/>
      <c r="B1509" s="256"/>
    </row>
    <row r="1510" spans="1:2">
      <c r="A1510" s="200"/>
      <c r="B1510" s="256"/>
    </row>
    <row r="1511" spans="1:2">
      <c r="A1511" s="200"/>
      <c r="B1511" s="256"/>
    </row>
    <row r="1512" spans="1:2">
      <c r="A1512" s="200"/>
      <c r="B1512" s="256"/>
    </row>
    <row r="1513" spans="1:2">
      <c r="A1513" s="200"/>
      <c r="B1513" s="256"/>
    </row>
    <row r="1514" spans="1:2">
      <c r="A1514" s="200"/>
      <c r="B1514" s="256"/>
    </row>
    <row r="1515" spans="1:2">
      <c r="A1515" s="200"/>
      <c r="B1515" s="256"/>
    </row>
    <row r="1516" spans="1:2">
      <c r="A1516" s="200"/>
      <c r="B1516" s="256"/>
    </row>
    <row r="1517" spans="1:2">
      <c r="A1517" s="200"/>
      <c r="B1517" s="256"/>
    </row>
    <row r="1518" spans="1:2">
      <c r="A1518" s="200"/>
      <c r="B1518" s="256"/>
    </row>
    <row r="1519" spans="1:2">
      <c r="A1519" s="200"/>
      <c r="B1519" s="256"/>
    </row>
    <row r="1520" spans="1:2">
      <c r="A1520" s="200"/>
      <c r="B1520" s="256"/>
    </row>
    <row r="1521" spans="1:2">
      <c r="A1521" s="200"/>
      <c r="B1521" s="256"/>
    </row>
    <row r="1522" spans="1:2">
      <c r="A1522" s="200"/>
      <c r="B1522" s="256"/>
    </row>
    <row r="1523" spans="1:2">
      <c r="A1523" s="200"/>
      <c r="B1523" s="256"/>
    </row>
    <row r="1524" spans="1:2">
      <c r="A1524" s="200"/>
      <c r="B1524" s="256"/>
    </row>
    <row r="1525" spans="1:2">
      <c r="A1525" s="200"/>
      <c r="B1525" s="256"/>
    </row>
    <row r="1526" spans="1:2">
      <c r="A1526" s="200"/>
      <c r="B1526" s="256"/>
    </row>
    <row r="1527" spans="1:2">
      <c r="A1527" s="200"/>
      <c r="B1527" s="256"/>
    </row>
    <row r="1528" spans="1:2">
      <c r="A1528" s="200"/>
      <c r="B1528" s="256"/>
    </row>
    <row r="1529" spans="1:2">
      <c r="A1529" s="200"/>
      <c r="B1529" s="256"/>
    </row>
    <row r="1530" spans="1:2">
      <c r="A1530" s="200"/>
      <c r="B1530" s="256"/>
    </row>
    <row r="1531" spans="1:2">
      <c r="A1531" s="200"/>
      <c r="B1531" s="256"/>
    </row>
    <row r="1532" spans="1:2">
      <c r="A1532" s="200"/>
      <c r="B1532" s="256"/>
    </row>
    <row r="1533" spans="1:2">
      <c r="A1533" s="200"/>
      <c r="B1533" s="256"/>
    </row>
    <row r="1534" spans="1:2">
      <c r="A1534" s="200"/>
      <c r="B1534" s="256"/>
    </row>
    <row r="1535" spans="1:2">
      <c r="A1535" s="200"/>
      <c r="B1535" s="256"/>
    </row>
    <row r="1536" spans="1:2">
      <c r="A1536" s="200"/>
      <c r="B1536" s="256"/>
    </row>
    <row r="1537" spans="1:2">
      <c r="A1537" s="200"/>
      <c r="B1537" s="256"/>
    </row>
    <row r="1538" spans="1:2">
      <c r="A1538" s="200"/>
      <c r="B1538" s="256"/>
    </row>
    <row r="1539" spans="1:2">
      <c r="A1539" s="200"/>
      <c r="B1539" s="256"/>
    </row>
    <row r="1540" spans="1:2">
      <c r="A1540" s="200"/>
      <c r="B1540" s="256"/>
    </row>
    <row r="1541" spans="1:2">
      <c r="A1541" s="200"/>
      <c r="B1541" s="256"/>
    </row>
    <row r="1542" spans="1:2">
      <c r="A1542" s="200"/>
      <c r="B1542" s="256"/>
    </row>
    <row r="1543" spans="1:2">
      <c r="A1543" s="200"/>
      <c r="B1543" s="256"/>
    </row>
    <row r="1544" spans="1:2">
      <c r="A1544" s="200"/>
      <c r="B1544" s="256"/>
    </row>
    <row r="1545" spans="1:2">
      <c r="A1545" s="200"/>
      <c r="B1545" s="256"/>
    </row>
    <row r="1546" spans="1:2">
      <c r="A1546" s="200"/>
      <c r="B1546" s="256"/>
    </row>
    <row r="1547" spans="1:2">
      <c r="A1547" s="200"/>
      <c r="B1547" s="256"/>
    </row>
    <row r="1548" spans="1:2">
      <c r="A1548" s="200"/>
      <c r="B1548" s="256"/>
    </row>
    <row r="1549" spans="1:2">
      <c r="A1549" s="200"/>
      <c r="B1549" s="256"/>
    </row>
    <row r="1550" spans="1:2">
      <c r="A1550" s="200"/>
      <c r="B1550" s="256"/>
    </row>
    <row r="1551" spans="1:2">
      <c r="A1551" s="200"/>
      <c r="B1551" s="256"/>
    </row>
    <row r="1552" spans="1:2">
      <c r="A1552" s="200"/>
      <c r="B1552" s="256"/>
    </row>
    <row r="1553" spans="1:2">
      <c r="A1553" s="200"/>
      <c r="B1553" s="256"/>
    </row>
    <row r="1554" spans="1:2">
      <c r="A1554" s="200"/>
      <c r="B1554" s="256"/>
    </row>
    <row r="1555" spans="1:2">
      <c r="A1555" s="200"/>
      <c r="B1555" s="256"/>
    </row>
    <row r="1556" spans="1:2">
      <c r="A1556" s="200"/>
      <c r="B1556" s="256"/>
    </row>
    <row r="1557" spans="1:2">
      <c r="A1557" s="200"/>
      <c r="B1557" s="256"/>
    </row>
    <row r="1558" spans="1:2">
      <c r="A1558" s="200"/>
      <c r="B1558" s="256"/>
    </row>
    <row r="1559" spans="1:2">
      <c r="A1559" s="200"/>
      <c r="B1559" s="256"/>
    </row>
    <row r="1560" spans="1:2">
      <c r="A1560" s="200"/>
      <c r="B1560" s="256"/>
    </row>
    <row r="1561" spans="1:2">
      <c r="A1561" s="200"/>
      <c r="B1561" s="256"/>
    </row>
    <row r="1562" spans="1:2">
      <c r="A1562" s="200"/>
      <c r="B1562" s="256"/>
    </row>
    <row r="1563" spans="1:2">
      <c r="A1563" s="200"/>
      <c r="B1563" s="256"/>
    </row>
    <row r="1564" spans="1:2">
      <c r="A1564" s="200"/>
      <c r="B1564" s="256"/>
    </row>
    <row r="1565" spans="1:2">
      <c r="A1565" s="200"/>
      <c r="B1565" s="256"/>
    </row>
    <row r="1566" spans="1:2">
      <c r="A1566" s="200"/>
      <c r="B1566" s="256"/>
    </row>
    <row r="1567" spans="1:2">
      <c r="A1567" s="200"/>
      <c r="B1567" s="256"/>
    </row>
    <row r="1568" spans="1:2">
      <c r="A1568" s="200"/>
      <c r="B1568" s="256"/>
    </row>
    <row r="1569" spans="1:2">
      <c r="A1569" s="200"/>
      <c r="B1569" s="256"/>
    </row>
    <row r="1570" spans="1:2">
      <c r="A1570" s="200"/>
      <c r="B1570" s="256"/>
    </row>
    <row r="1571" spans="1:2">
      <c r="A1571" s="200"/>
      <c r="B1571" s="256"/>
    </row>
    <row r="1572" spans="1:2">
      <c r="A1572" s="200"/>
      <c r="B1572" s="256"/>
    </row>
    <row r="1573" spans="1:2">
      <c r="A1573" s="200"/>
      <c r="B1573" s="256"/>
    </row>
    <row r="1574" spans="1:2">
      <c r="A1574" s="200"/>
      <c r="B1574" s="256"/>
    </row>
    <row r="1575" spans="1:2">
      <c r="A1575" s="200"/>
      <c r="B1575" s="256"/>
    </row>
    <row r="1576" spans="1:2">
      <c r="A1576" s="200"/>
      <c r="B1576" s="256"/>
    </row>
    <row r="1577" spans="1:2">
      <c r="A1577" s="200"/>
      <c r="B1577" s="256"/>
    </row>
    <row r="1578" spans="1:2">
      <c r="A1578" s="200"/>
      <c r="B1578" s="256"/>
    </row>
    <row r="1579" spans="1:2">
      <c r="A1579" s="200"/>
      <c r="B1579" s="256"/>
    </row>
    <row r="1580" spans="1:2">
      <c r="A1580" s="200"/>
      <c r="B1580" s="256"/>
    </row>
    <row r="1581" spans="1:2">
      <c r="A1581" s="200"/>
      <c r="B1581" s="256"/>
    </row>
    <row r="1582" spans="1:2">
      <c r="A1582" s="200"/>
      <c r="B1582" s="256"/>
    </row>
    <row r="1583" spans="1:2">
      <c r="A1583" s="200"/>
      <c r="B1583" s="256"/>
    </row>
    <row r="1584" spans="1:2">
      <c r="A1584" s="200"/>
      <c r="B1584" s="256"/>
    </row>
    <row r="1585" spans="1:2">
      <c r="A1585" s="200"/>
      <c r="B1585" s="256"/>
    </row>
    <row r="1586" spans="1:2">
      <c r="A1586" s="200"/>
      <c r="B1586" s="256"/>
    </row>
    <row r="1587" spans="1:2">
      <c r="A1587" s="200"/>
      <c r="B1587" s="256"/>
    </row>
    <row r="1588" spans="1:2">
      <c r="A1588" s="200"/>
      <c r="B1588" s="256"/>
    </row>
    <row r="1589" spans="1:2">
      <c r="A1589" s="200"/>
      <c r="B1589" s="256"/>
    </row>
    <row r="1590" spans="1:2">
      <c r="A1590" s="200"/>
      <c r="B1590" s="256"/>
    </row>
    <row r="1591" spans="1:2">
      <c r="A1591" s="200"/>
      <c r="B1591" s="256"/>
    </row>
    <row r="1592" spans="1:2">
      <c r="A1592" s="200"/>
      <c r="B1592" s="256"/>
    </row>
    <row r="1593" spans="1:2">
      <c r="A1593" s="200"/>
      <c r="B1593" s="256"/>
    </row>
    <row r="1594" spans="1:2">
      <c r="A1594" s="200"/>
      <c r="B1594" s="256"/>
    </row>
    <row r="1595" spans="1:2">
      <c r="A1595" s="200"/>
      <c r="B1595" s="256"/>
    </row>
    <row r="1596" spans="1:2">
      <c r="A1596" s="200"/>
      <c r="B1596" s="256"/>
    </row>
    <row r="1597" spans="1:2">
      <c r="A1597" s="200"/>
      <c r="B1597" s="256"/>
    </row>
    <row r="1598" spans="1:2">
      <c r="A1598" s="200"/>
      <c r="B1598" s="256"/>
    </row>
    <row r="1599" spans="1:2">
      <c r="A1599" s="200"/>
      <c r="B1599" s="256"/>
    </row>
    <row r="1600" spans="1:2">
      <c r="A1600" s="200"/>
      <c r="B1600" s="256"/>
    </row>
    <row r="1601" spans="1:2">
      <c r="A1601" s="200"/>
      <c r="B1601" s="256"/>
    </row>
    <row r="1602" spans="1:2">
      <c r="A1602" s="200"/>
      <c r="B1602" s="256"/>
    </row>
    <row r="1603" spans="1:2">
      <c r="A1603" s="200"/>
      <c r="B1603" s="256"/>
    </row>
    <row r="1604" spans="1:2">
      <c r="A1604" s="200"/>
      <c r="B1604" s="256"/>
    </row>
    <row r="1605" spans="1:2">
      <c r="A1605" s="200"/>
      <c r="B1605" s="256"/>
    </row>
    <row r="1606" spans="1:2">
      <c r="A1606" s="200"/>
      <c r="B1606" s="256"/>
    </row>
    <row r="1607" spans="1:2">
      <c r="A1607" s="200"/>
      <c r="B1607" s="256"/>
    </row>
    <row r="1608" spans="1:2">
      <c r="A1608" s="200"/>
      <c r="B1608" s="256"/>
    </row>
    <row r="1609" spans="1:2">
      <c r="A1609" s="200"/>
      <c r="B1609" s="256"/>
    </row>
    <row r="1610" spans="1:2">
      <c r="A1610" s="200"/>
      <c r="B1610" s="256"/>
    </row>
    <row r="1611" spans="1:2">
      <c r="A1611" s="200"/>
      <c r="B1611" s="256"/>
    </row>
    <row r="1612" spans="1:2">
      <c r="A1612" s="200"/>
      <c r="B1612" s="256"/>
    </row>
    <row r="1613" spans="1:2">
      <c r="A1613" s="200"/>
      <c r="B1613" s="256"/>
    </row>
    <row r="1614" spans="1:2">
      <c r="A1614" s="200"/>
      <c r="B1614" s="256"/>
    </row>
    <row r="1615" spans="1:2">
      <c r="A1615" s="200"/>
      <c r="B1615" s="256"/>
    </row>
    <row r="1616" spans="1:2">
      <c r="A1616" s="200"/>
      <c r="B1616" s="256"/>
    </row>
    <row r="1617" spans="1:2">
      <c r="A1617" s="200"/>
      <c r="B1617" s="256"/>
    </row>
    <row r="1618" spans="1:2">
      <c r="A1618" s="200"/>
      <c r="B1618" s="256"/>
    </row>
    <row r="1619" spans="1:2">
      <c r="A1619" s="200"/>
      <c r="B1619" s="256"/>
    </row>
    <row r="1620" spans="1:2">
      <c r="A1620" s="200"/>
      <c r="B1620" s="256"/>
    </row>
    <row r="1621" spans="1:2">
      <c r="A1621" s="200"/>
      <c r="B1621" s="256"/>
    </row>
    <row r="1622" spans="1:2">
      <c r="A1622" s="200"/>
      <c r="B1622" s="256"/>
    </row>
    <row r="1623" spans="1:2">
      <c r="A1623" s="200"/>
      <c r="B1623" s="256"/>
    </row>
    <row r="1624" spans="1:2">
      <c r="A1624" s="200"/>
      <c r="B1624" s="256"/>
    </row>
    <row r="1625" spans="1:2">
      <c r="A1625" s="200"/>
      <c r="B1625" s="256"/>
    </row>
    <row r="1626" spans="1:2">
      <c r="A1626" s="200"/>
      <c r="B1626" s="256"/>
    </row>
    <row r="1627" spans="1:2">
      <c r="A1627" s="200"/>
      <c r="B1627" s="256"/>
    </row>
    <row r="1628" spans="1:2">
      <c r="A1628" s="200"/>
      <c r="B1628" s="256"/>
    </row>
    <row r="1629" spans="1:2">
      <c r="A1629" s="200"/>
      <c r="B1629" s="256"/>
    </row>
    <row r="1630" spans="1:2">
      <c r="A1630" s="200"/>
      <c r="B1630" s="256"/>
    </row>
    <row r="1631" spans="1:2">
      <c r="A1631" s="200"/>
      <c r="B1631" s="256"/>
    </row>
    <row r="1632" spans="1:2">
      <c r="A1632" s="200"/>
      <c r="B1632" s="256"/>
    </row>
    <row r="1633" spans="1:2">
      <c r="A1633" s="200"/>
      <c r="B1633" s="256"/>
    </row>
    <row r="1634" spans="1:2">
      <c r="A1634" s="200"/>
      <c r="B1634" s="256"/>
    </row>
    <row r="1635" spans="1:2">
      <c r="A1635" s="200"/>
      <c r="B1635" s="256"/>
    </row>
    <row r="1636" spans="1:2">
      <c r="A1636" s="200"/>
      <c r="B1636" s="256"/>
    </row>
    <row r="1637" spans="1:2">
      <c r="A1637" s="200"/>
      <c r="B1637" s="256"/>
    </row>
    <row r="1638" spans="1:2">
      <c r="A1638" s="200"/>
      <c r="B1638" s="256"/>
    </row>
    <row r="1639" spans="1:2">
      <c r="A1639" s="200"/>
      <c r="B1639" s="256"/>
    </row>
    <row r="1640" spans="1:2">
      <c r="A1640" s="200"/>
      <c r="B1640" s="256"/>
    </row>
    <row r="1641" spans="1:2">
      <c r="A1641" s="200"/>
      <c r="B1641" s="256"/>
    </row>
    <row r="1642" spans="1:2">
      <c r="A1642" s="200"/>
      <c r="B1642" s="256"/>
    </row>
    <row r="1643" spans="1:2">
      <c r="A1643" s="200"/>
      <c r="B1643" s="256"/>
    </row>
    <row r="1644" spans="1:2">
      <c r="A1644" s="200"/>
      <c r="B1644" s="256"/>
    </row>
    <row r="1645" spans="1:2">
      <c r="A1645" s="200"/>
      <c r="B1645" s="256"/>
    </row>
    <row r="1646" spans="1:2">
      <c r="A1646" s="200"/>
      <c r="B1646" s="256"/>
    </row>
    <row r="1647" spans="1:2">
      <c r="A1647" s="200"/>
      <c r="B1647" s="256"/>
    </row>
    <row r="1648" spans="1:2">
      <c r="A1648" s="200"/>
      <c r="B1648" s="256"/>
    </row>
    <row r="1649" spans="1:2">
      <c r="A1649" s="200"/>
      <c r="B1649" s="256"/>
    </row>
    <row r="1650" spans="1:2">
      <c r="A1650" s="200"/>
      <c r="B1650" s="256"/>
    </row>
    <row r="1651" spans="1:2">
      <c r="A1651" s="200"/>
      <c r="B1651" s="256"/>
    </row>
    <row r="1652" spans="1:2">
      <c r="A1652" s="200"/>
      <c r="B1652" s="256"/>
    </row>
    <row r="1653" spans="1:2">
      <c r="A1653" s="200"/>
      <c r="B1653" s="256"/>
    </row>
    <row r="1654" spans="1:2">
      <c r="A1654" s="200"/>
      <c r="B1654" s="256"/>
    </row>
    <row r="1655" spans="1:2">
      <c r="A1655" s="200"/>
      <c r="B1655" s="256"/>
    </row>
    <row r="1656" spans="1:2">
      <c r="A1656" s="200"/>
      <c r="B1656" s="256"/>
    </row>
    <row r="1657" spans="1:2">
      <c r="A1657" s="200"/>
      <c r="B1657" s="256"/>
    </row>
    <row r="1658" spans="1:2">
      <c r="A1658" s="200"/>
      <c r="B1658" s="256"/>
    </row>
    <row r="1659" spans="1:2">
      <c r="A1659" s="200"/>
      <c r="B1659" s="256"/>
    </row>
    <row r="1660" spans="1:2">
      <c r="A1660" s="200"/>
      <c r="B1660" s="256"/>
    </row>
    <row r="1661" spans="1:2">
      <c r="A1661" s="200"/>
      <c r="B1661" s="256"/>
    </row>
    <row r="1662" spans="1:2">
      <c r="A1662" s="200"/>
      <c r="B1662" s="256"/>
    </row>
    <row r="1663" spans="1:2">
      <c r="A1663" s="200"/>
      <c r="B1663" s="256"/>
    </row>
    <row r="1664" spans="1:2">
      <c r="A1664" s="200"/>
      <c r="B1664" s="256"/>
    </row>
    <row r="1665" spans="1:2">
      <c r="A1665" s="200"/>
      <c r="B1665" s="256"/>
    </row>
    <row r="1666" spans="1:2">
      <c r="A1666" s="200"/>
      <c r="B1666" s="256"/>
    </row>
    <row r="1667" spans="1:2">
      <c r="A1667" s="200"/>
      <c r="B1667" s="256"/>
    </row>
    <row r="1668" spans="1:2">
      <c r="A1668" s="200"/>
      <c r="B1668" s="256"/>
    </row>
    <row r="1669" spans="1:2">
      <c r="A1669" s="200"/>
      <c r="B1669" s="256"/>
    </row>
    <row r="1670" spans="1:2">
      <c r="A1670" s="200"/>
      <c r="B1670" s="256"/>
    </row>
    <row r="1671" spans="1:2">
      <c r="A1671" s="200"/>
      <c r="B1671" s="256"/>
    </row>
    <row r="1672" spans="1:2">
      <c r="A1672" s="200"/>
      <c r="B1672" s="256"/>
    </row>
    <row r="1673" spans="1:2">
      <c r="A1673" s="200"/>
      <c r="B1673" s="256"/>
    </row>
    <row r="1674" spans="1:2">
      <c r="A1674" s="200"/>
      <c r="B1674" s="256"/>
    </row>
    <row r="1675" spans="1:2">
      <c r="A1675" s="200"/>
      <c r="B1675" s="256"/>
    </row>
    <row r="1676" spans="1:2">
      <c r="A1676" s="200"/>
      <c r="B1676" s="256"/>
    </row>
    <row r="1677" spans="1:2">
      <c r="A1677" s="200"/>
      <c r="B1677" s="256"/>
    </row>
    <row r="1678" spans="1:2">
      <c r="A1678" s="200"/>
      <c r="B1678" s="256"/>
    </row>
    <row r="1679" spans="1:2">
      <c r="A1679" s="200"/>
      <c r="B1679" s="256"/>
    </row>
    <row r="1680" spans="1:2">
      <c r="A1680" s="200"/>
      <c r="B1680" s="256"/>
    </row>
    <row r="1681" spans="1:2">
      <c r="A1681" s="200"/>
      <c r="B1681" s="256"/>
    </row>
    <row r="1682" spans="1:2">
      <c r="A1682" s="200"/>
      <c r="B1682" s="256"/>
    </row>
    <row r="1683" spans="1:2">
      <c r="A1683" s="200"/>
      <c r="B1683" s="256"/>
    </row>
    <row r="1684" spans="1:2">
      <c r="A1684" s="200"/>
      <c r="B1684" s="256"/>
    </row>
    <row r="1685" spans="1:2">
      <c r="A1685" s="200"/>
      <c r="B1685" s="256"/>
    </row>
    <row r="1686" spans="1:2">
      <c r="A1686" s="200"/>
      <c r="B1686" s="256"/>
    </row>
    <row r="1687" spans="1:2">
      <c r="A1687" s="200"/>
      <c r="B1687" s="256"/>
    </row>
    <row r="1688" spans="1:2">
      <c r="A1688" s="200"/>
      <c r="B1688" s="256"/>
    </row>
    <row r="1689" spans="1:2">
      <c r="A1689" s="200"/>
      <c r="B1689" s="256"/>
    </row>
    <row r="1690" spans="1:2">
      <c r="A1690" s="200"/>
      <c r="B1690" s="256"/>
    </row>
    <row r="1691" spans="1:2">
      <c r="A1691" s="200"/>
      <c r="B1691" s="256"/>
    </row>
    <row r="1692" spans="1:2">
      <c r="A1692" s="200"/>
      <c r="B1692" s="256"/>
    </row>
    <row r="1693" spans="1:2">
      <c r="A1693" s="200"/>
      <c r="B1693" s="256"/>
    </row>
    <row r="1694" spans="1:2">
      <c r="A1694" s="200"/>
      <c r="B1694" s="256"/>
    </row>
    <row r="1695" spans="1:2">
      <c r="A1695" s="200"/>
      <c r="B1695" s="256"/>
    </row>
    <row r="1696" spans="1:2">
      <c r="A1696" s="200"/>
      <c r="B1696" s="256"/>
    </row>
    <row r="1697" spans="1:2">
      <c r="A1697" s="200"/>
      <c r="B1697" s="256"/>
    </row>
    <row r="1698" spans="1:2">
      <c r="A1698" s="200"/>
      <c r="B1698" s="256"/>
    </row>
    <row r="1699" spans="1:2">
      <c r="A1699" s="200"/>
      <c r="B1699" s="256"/>
    </row>
    <row r="1700" spans="1:2">
      <c r="A1700" s="200"/>
      <c r="B1700" s="256"/>
    </row>
    <row r="1701" spans="1:2">
      <c r="A1701" s="200"/>
      <c r="B1701" s="256"/>
    </row>
    <row r="1702" spans="1:2">
      <c r="A1702" s="200"/>
      <c r="B1702" s="256"/>
    </row>
    <row r="1703" spans="1:2">
      <c r="A1703" s="200"/>
      <c r="B1703" s="256"/>
    </row>
    <row r="1704" spans="1:2">
      <c r="A1704" s="200"/>
      <c r="B1704" s="256"/>
    </row>
    <row r="1705" spans="1:2">
      <c r="A1705" s="200"/>
      <c r="B1705" s="256"/>
    </row>
    <row r="1706" spans="1:2">
      <c r="A1706" s="200"/>
      <c r="B1706" s="256"/>
    </row>
    <row r="1707" spans="1:2">
      <c r="A1707" s="200"/>
      <c r="B1707" s="256"/>
    </row>
    <row r="1708" spans="1:2">
      <c r="A1708" s="200"/>
      <c r="B1708" s="256"/>
    </row>
    <row r="1709" spans="1:2">
      <c r="A1709" s="200"/>
      <c r="B1709" s="256"/>
    </row>
    <row r="1710" spans="1:2">
      <c r="A1710" s="200"/>
      <c r="B1710" s="256"/>
    </row>
    <row r="1711" spans="1:2">
      <c r="A1711" s="200"/>
      <c r="B1711" s="256"/>
    </row>
    <row r="1712" spans="1:2">
      <c r="A1712" s="200"/>
      <c r="B1712" s="256"/>
    </row>
    <row r="1713" spans="1:2">
      <c r="A1713" s="200"/>
      <c r="B1713" s="256"/>
    </row>
    <row r="1714" spans="1:2">
      <c r="A1714" s="200"/>
      <c r="B1714" s="256"/>
    </row>
    <row r="1715" spans="1:2">
      <c r="A1715" s="200"/>
      <c r="B1715" s="256"/>
    </row>
    <row r="1716" spans="1:2">
      <c r="A1716" s="200"/>
      <c r="B1716" s="256"/>
    </row>
    <row r="1717" spans="1:2">
      <c r="A1717" s="200"/>
      <c r="B1717" s="256"/>
    </row>
    <row r="1718" spans="1:2">
      <c r="A1718" s="200"/>
      <c r="B1718" s="256"/>
    </row>
    <row r="1719" spans="1:2">
      <c r="A1719" s="200"/>
      <c r="B1719" s="256"/>
    </row>
    <row r="1720" spans="1:2">
      <c r="A1720" s="200"/>
      <c r="B1720" s="256"/>
    </row>
    <row r="1721" spans="1:2">
      <c r="A1721" s="200"/>
      <c r="B1721" s="256"/>
    </row>
    <row r="1722" spans="1:2">
      <c r="A1722" s="200"/>
      <c r="B1722" s="256"/>
    </row>
    <row r="1723" spans="1:2">
      <c r="A1723" s="200"/>
      <c r="B1723" s="256"/>
    </row>
    <row r="1724" spans="1:2">
      <c r="A1724" s="200"/>
      <c r="B1724" s="256"/>
    </row>
    <row r="1725" spans="1:2">
      <c r="A1725" s="200"/>
      <c r="B1725" s="256"/>
    </row>
    <row r="1726" spans="1:2">
      <c r="A1726" s="200"/>
      <c r="B1726" s="256"/>
    </row>
    <row r="1727" spans="1:2">
      <c r="A1727" s="200"/>
      <c r="B1727" s="256"/>
    </row>
    <row r="1728" spans="1:2">
      <c r="A1728" s="200"/>
      <c r="B1728" s="256"/>
    </row>
    <row r="1729" spans="1:2">
      <c r="A1729" s="200"/>
      <c r="B1729" s="256"/>
    </row>
    <row r="1730" spans="1:2">
      <c r="A1730" s="200"/>
      <c r="B1730" s="256"/>
    </row>
    <row r="1731" spans="1:2">
      <c r="A1731" s="200"/>
      <c r="B1731" s="256"/>
    </row>
    <row r="1732" spans="1:2">
      <c r="A1732" s="200"/>
      <c r="B1732" s="256"/>
    </row>
    <row r="1733" spans="1:2">
      <c r="A1733" s="200"/>
      <c r="B1733" s="256"/>
    </row>
    <row r="1734" spans="1:2">
      <c r="A1734" s="200"/>
      <c r="B1734" s="256"/>
    </row>
    <row r="1735" spans="1:2">
      <c r="A1735" s="200"/>
      <c r="B1735" s="256"/>
    </row>
    <row r="1736" spans="1:2">
      <c r="A1736" s="200"/>
      <c r="B1736" s="256"/>
    </row>
    <row r="1737" spans="1:2">
      <c r="A1737" s="200"/>
      <c r="B1737" s="256"/>
    </row>
    <row r="1738" spans="1:2">
      <c r="A1738" s="200"/>
      <c r="B1738" s="256"/>
    </row>
    <row r="1739" spans="1:2">
      <c r="A1739" s="200"/>
      <c r="B1739" s="256"/>
    </row>
    <row r="1740" spans="1:2">
      <c r="A1740" s="200"/>
      <c r="B1740" s="256"/>
    </row>
    <row r="1741" spans="1:2">
      <c r="A1741" s="200"/>
      <c r="B1741" s="256"/>
    </row>
    <row r="1742" spans="1:2">
      <c r="A1742" s="200"/>
      <c r="B1742" s="256"/>
    </row>
    <row r="1743" spans="1:2">
      <c r="A1743" s="200"/>
      <c r="B1743" s="256"/>
    </row>
    <row r="1744" spans="1:2">
      <c r="A1744" s="200"/>
      <c r="B1744" s="256"/>
    </row>
    <row r="1745" spans="1:2">
      <c r="A1745" s="200"/>
      <c r="B1745" s="256"/>
    </row>
    <row r="1746" spans="1:2">
      <c r="A1746" s="200"/>
      <c r="B1746" s="256"/>
    </row>
    <row r="1747" spans="1:2">
      <c r="A1747" s="200"/>
      <c r="B1747" s="256"/>
    </row>
    <row r="1748" spans="1:2">
      <c r="A1748" s="200"/>
      <c r="B1748" s="256"/>
    </row>
    <row r="1749" spans="1:2">
      <c r="A1749" s="200"/>
      <c r="B1749" s="256"/>
    </row>
    <row r="1750" spans="1:2">
      <c r="A1750" s="200"/>
      <c r="B1750" s="256"/>
    </row>
    <row r="1751" spans="1:2">
      <c r="A1751" s="200"/>
      <c r="B1751" s="256"/>
    </row>
    <row r="1752" spans="1:2">
      <c r="A1752" s="200"/>
      <c r="B1752" s="256"/>
    </row>
    <row r="1753" spans="1:2">
      <c r="A1753" s="200"/>
      <c r="B1753" s="256"/>
    </row>
    <row r="1754" spans="1:2">
      <c r="A1754" s="200"/>
      <c r="B1754" s="256"/>
    </row>
    <row r="1755" spans="1:2">
      <c r="A1755" s="200"/>
      <c r="B1755" s="256"/>
    </row>
    <row r="1756" spans="1:2">
      <c r="A1756" s="200"/>
      <c r="B1756" s="256"/>
    </row>
    <row r="1757" spans="1:2">
      <c r="A1757" s="200"/>
      <c r="B1757" s="256"/>
    </row>
    <row r="1758" spans="1:2">
      <c r="A1758" s="200"/>
      <c r="B1758" s="256"/>
    </row>
    <row r="1759" spans="1:2">
      <c r="A1759" s="200"/>
      <c r="B1759" s="256"/>
    </row>
    <row r="1760" spans="1:2">
      <c r="A1760" s="200"/>
      <c r="B1760" s="256"/>
    </row>
    <row r="1761" spans="1:2">
      <c r="A1761" s="200"/>
      <c r="B1761" s="256"/>
    </row>
    <row r="1762" spans="1:2">
      <c r="A1762" s="200"/>
      <c r="B1762" s="256"/>
    </row>
    <row r="1763" spans="1:2">
      <c r="A1763" s="200"/>
      <c r="B1763" s="256"/>
    </row>
    <row r="1764" spans="1:2">
      <c r="A1764" s="200"/>
      <c r="B1764" s="256"/>
    </row>
    <row r="1765" spans="1:2">
      <c r="A1765" s="200"/>
      <c r="B1765" s="256"/>
    </row>
    <row r="1766" spans="1:2">
      <c r="A1766" s="200"/>
      <c r="B1766" s="256"/>
    </row>
    <row r="1767" spans="1:2">
      <c r="A1767" s="200"/>
      <c r="B1767" s="256"/>
    </row>
    <row r="1768" spans="1:2">
      <c r="A1768" s="200"/>
      <c r="B1768" s="256"/>
    </row>
    <row r="1769" spans="1:2">
      <c r="A1769" s="200"/>
      <c r="B1769" s="256"/>
    </row>
    <row r="1770" spans="1:2">
      <c r="A1770" s="200"/>
      <c r="B1770" s="256"/>
    </row>
    <row r="1771" spans="1:2">
      <c r="A1771" s="200"/>
      <c r="B1771" s="256"/>
    </row>
    <row r="1772" spans="1:2">
      <c r="A1772" s="200"/>
      <c r="B1772" s="256"/>
    </row>
    <row r="1773" spans="1:2">
      <c r="A1773" s="200"/>
      <c r="B1773" s="256"/>
    </row>
    <row r="1774" spans="1:2">
      <c r="A1774" s="200"/>
      <c r="B1774" s="256"/>
    </row>
    <row r="1775" spans="1:2">
      <c r="A1775" s="200"/>
      <c r="B1775" s="256"/>
    </row>
    <row r="1776" spans="1:2">
      <c r="A1776" s="200"/>
      <c r="B1776" s="256"/>
    </row>
    <row r="1777" spans="1:2">
      <c r="A1777" s="204"/>
      <c r="B1777" s="256"/>
    </row>
    <row r="1778" spans="1:2">
      <c r="A1778" s="204"/>
      <c r="B1778" s="256"/>
    </row>
    <row r="1779" spans="1:2">
      <c r="A1779" s="204"/>
      <c r="B1779" s="256"/>
    </row>
    <row r="1780" spans="1:2">
      <c r="A1780" s="204"/>
      <c r="B1780" s="256"/>
    </row>
    <row r="1781" spans="1:2">
      <c r="A1781" s="204"/>
      <c r="B1781" s="256"/>
    </row>
    <row r="1782" spans="1:2">
      <c r="A1782" s="204"/>
      <c r="B1782" s="256"/>
    </row>
    <row r="1783" spans="1:2">
      <c r="A1783" s="204"/>
      <c r="B1783" s="256"/>
    </row>
    <row r="1784" spans="1:2">
      <c r="A1784" s="204"/>
      <c r="B1784" s="256"/>
    </row>
    <row r="1785" spans="1:2">
      <c r="A1785" s="204"/>
      <c r="B1785" s="256"/>
    </row>
    <row r="1786" spans="1:2">
      <c r="A1786" s="204"/>
      <c r="B1786" s="256"/>
    </row>
    <row r="1787" spans="1:2">
      <c r="A1787" s="204"/>
      <c r="B1787" s="256"/>
    </row>
    <row r="1788" spans="1:2">
      <c r="A1788" s="204"/>
      <c r="B1788" s="256"/>
    </row>
    <row r="1789" spans="1:2">
      <c r="A1789" s="204"/>
      <c r="B1789" s="256"/>
    </row>
    <row r="1790" spans="1:2">
      <c r="A1790" s="204"/>
      <c r="B1790" s="256"/>
    </row>
    <row r="1791" spans="1:2">
      <c r="A1791" s="204"/>
      <c r="B1791" s="256"/>
    </row>
    <row r="1792" spans="1:2">
      <c r="A1792" s="204"/>
      <c r="B1792" s="256"/>
    </row>
    <row r="1793" spans="1:2">
      <c r="A1793" s="204"/>
      <c r="B1793" s="256"/>
    </row>
    <row r="1794" spans="1:2">
      <c r="A1794" s="204"/>
      <c r="B1794" s="256"/>
    </row>
    <row r="1795" spans="1:2">
      <c r="A1795" s="204"/>
      <c r="B1795" s="256"/>
    </row>
    <row r="1796" spans="1:2">
      <c r="A1796" s="204"/>
      <c r="B1796" s="256"/>
    </row>
    <row r="1797" spans="1:2">
      <c r="A1797" s="204"/>
      <c r="B1797" s="256"/>
    </row>
    <row r="1798" spans="1:2">
      <c r="A1798" s="204"/>
      <c r="B1798" s="256"/>
    </row>
    <row r="1799" spans="1:2">
      <c r="A1799" s="204"/>
      <c r="B1799" s="256"/>
    </row>
    <row r="1800" spans="1:2">
      <c r="A1800" s="204"/>
      <c r="B1800" s="256"/>
    </row>
    <row r="1801" spans="1:2">
      <c r="A1801" s="204"/>
      <c r="B1801" s="256"/>
    </row>
    <row r="1802" spans="1:2">
      <c r="A1802" s="204"/>
      <c r="B1802" s="256"/>
    </row>
    <row r="1803" spans="1:2">
      <c r="A1803" s="204"/>
      <c r="B1803" s="256"/>
    </row>
    <row r="1804" spans="1:2">
      <c r="A1804" s="204"/>
      <c r="B1804" s="256"/>
    </row>
    <row r="1805" spans="1:2">
      <c r="A1805" s="204"/>
      <c r="B1805" s="256"/>
    </row>
    <row r="1806" spans="1:2">
      <c r="A1806" s="204"/>
      <c r="B1806" s="256"/>
    </row>
    <row r="1807" spans="1:2">
      <c r="A1807" s="204"/>
      <c r="B1807" s="256"/>
    </row>
    <row r="1808" spans="1:2">
      <c r="A1808" s="204"/>
      <c r="B1808" s="256"/>
    </row>
    <row r="1809" spans="1:2">
      <c r="A1809" s="204"/>
      <c r="B1809" s="256"/>
    </row>
    <row r="1810" spans="1:2">
      <c r="A1810" s="204"/>
      <c r="B1810" s="256"/>
    </row>
    <row r="1811" spans="1:2">
      <c r="A1811" s="204"/>
      <c r="B1811" s="256"/>
    </row>
    <row r="1812" spans="1:2">
      <c r="A1812" s="204"/>
      <c r="B1812" s="256"/>
    </row>
    <row r="1813" spans="1:2">
      <c r="A1813" s="204"/>
      <c r="B1813" s="256"/>
    </row>
    <row r="1814" spans="1:2">
      <c r="A1814" s="204"/>
      <c r="B1814" s="256"/>
    </row>
    <row r="1815" spans="1:2">
      <c r="A1815" s="204"/>
      <c r="B1815" s="256"/>
    </row>
    <row r="1816" spans="1:2">
      <c r="A1816" s="204"/>
      <c r="B1816" s="256"/>
    </row>
    <row r="1817" spans="1:2">
      <c r="A1817" s="204"/>
      <c r="B1817" s="256"/>
    </row>
    <row r="1818" spans="1:2">
      <c r="A1818" s="204"/>
      <c r="B1818" s="256"/>
    </row>
    <row r="1819" spans="1:2">
      <c r="A1819" s="204"/>
      <c r="B1819" s="256"/>
    </row>
    <row r="1820" spans="1:2">
      <c r="A1820" s="204"/>
      <c r="B1820" s="256"/>
    </row>
    <row r="1821" spans="1:2">
      <c r="A1821" s="204"/>
      <c r="B1821" s="256"/>
    </row>
    <row r="1822" spans="1:2">
      <c r="A1822" s="204"/>
      <c r="B1822" s="256"/>
    </row>
    <row r="1823" spans="1:2">
      <c r="A1823" s="204"/>
      <c r="B1823" s="256"/>
    </row>
    <row r="1824" spans="1:2">
      <c r="A1824" s="204"/>
      <c r="B1824" s="256"/>
    </row>
    <row r="1825" spans="1:2">
      <c r="A1825" s="204"/>
      <c r="B1825" s="256"/>
    </row>
    <row r="1826" spans="1:2">
      <c r="A1826" s="204"/>
      <c r="B1826" s="256"/>
    </row>
    <row r="1827" spans="1:2">
      <c r="A1827" s="204"/>
      <c r="B1827" s="256"/>
    </row>
    <row r="1828" spans="1:2">
      <c r="A1828" s="204"/>
      <c r="B1828" s="256"/>
    </row>
    <row r="1829" spans="1:2">
      <c r="A1829" s="204"/>
      <c r="B1829" s="256"/>
    </row>
    <row r="1830" spans="1:2">
      <c r="A1830" s="204"/>
      <c r="B1830" s="256"/>
    </row>
    <row r="1831" spans="1:2">
      <c r="A1831" s="204"/>
      <c r="B1831" s="256"/>
    </row>
    <row r="1832" spans="1:2">
      <c r="A1832" s="204"/>
      <c r="B1832" s="256"/>
    </row>
    <row r="1833" spans="1:2">
      <c r="A1833" s="204"/>
      <c r="B1833" s="256"/>
    </row>
    <row r="1834" spans="1:2">
      <c r="A1834" s="204"/>
      <c r="B1834" s="256"/>
    </row>
    <row r="1835" spans="1:2">
      <c r="A1835" s="204"/>
      <c r="B1835" s="256"/>
    </row>
    <row r="1836" spans="1:2">
      <c r="A1836" s="204"/>
      <c r="B1836" s="256"/>
    </row>
    <row r="1837" spans="1:2">
      <c r="A1837" s="204"/>
      <c r="B1837" s="256"/>
    </row>
    <row r="1838" spans="1:2">
      <c r="A1838" s="204"/>
      <c r="B1838" s="256"/>
    </row>
    <row r="1839" spans="1:2">
      <c r="A1839" s="204"/>
      <c r="B1839" s="256"/>
    </row>
    <row r="1840" spans="1:2">
      <c r="A1840" s="204"/>
      <c r="B1840" s="256"/>
    </row>
    <row r="1841" spans="1:2">
      <c r="A1841" s="204"/>
      <c r="B1841" s="256"/>
    </row>
    <row r="1842" spans="1:2">
      <c r="A1842" s="204"/>
      <c r="B1842" s="256"/>
    </row>
    <row r="1843" spans="1:2">
      <c r="A1843" s="204"/>
      <c r="B1843" s="256"/>
    </row>
    <row r="1844" spans="1:2">
      <c r="A1844" s="204"/>
      <c r="B1844" s="256"/>
    </row>
    <row r="1845" spans="1:2">
      <c r="A1845" s="204"/>
      <c r="B1845" s="256"/>
    </row>
    <row r="1846" spans="1:2">
      <c r="A1846" s="204"/>
      <c r="B1846" s="256"/>
    </row>
    <row r="1847" spans="1:2">
      <c r="A1847" s="204"/>
      <c r="B1847" s="256"/>
    </row>
    <row r="1848" spans="1:2">
      <c r="A1848" s="204"/>
      <c r="B1848" s="256"/>
    </row>
    <row r="1849" spans="1:2">
      <c r="A1849" s="204"/>
      <c r="B1849" s="256"/>
    </row>
    <row r="1850" spans="1:2">
      <c r="A1850" s="204"/>
      <c r="B1850" s="256"/>
    </row>
    <row r="1851" spans="1:2">
      <c r="A1851" s="204"/>
      <c r="B1851" s="256"/>
    </row>
    <row r="1852" spans="1:2">
      <c r="A1852" s="204"/>
      <c r="B1852" s="256"/>
    </row>
    <row r="1853" spans="1:2">
      <c r="A1853" s="204"/>
      <c r="B1853" s="256"/>
    </row>
    <row r="1854" spans="1:2">
      <c r="A1854" s="204"/>
      <c r="B1854" s="256"/>
    </row>
    <row r="1855" spans="1:2">
      <c r="A1855" s="204"/>
      <c r="B1855" s="256"/>
    </row>
    <row r="1856" spans="1:2">
      <c r="A1856" s="204"/>
      <c r="B1856" s="256"/>
    </row>
    <row r="1857" spans="1:2">
      <c r="A1857" s="204"/>
      <c r="B1857" s="256"/>
    </row>
    <row r="1858" spans="1:2">
      <c r="A1858" s="204"/>
      <c r="B1858" s="256"/>
    </row>
    <row r="1859" spans="1:2">
      <c r="A1859" s="204"/>
      <c r="B1859" s="256"/>
    </row>
    <row r="1860" spans="1:2">
      <c r="A1860" s="204"/>
      <c r="B1860" s="256"/>
    </row>
    <row r="1861" spans="1:2">
      <c r="A1861" s="204"/>
      <c r="B1861" s="256"/>
    </row>
    <row r="1862" spans="1:2">
      <c r="A1862" s="204"/>
      <c r="B1862" s="256"/>
    </row>
    <row r="1863" spans="1:2">
      <c r="A1863" s="204"/>
      <c r="B1863" s="256"/>
    </row>
    <row r="1864" spans="1:2">
      <c r="A1864" s="204"/>
      <c r="B1864" s="256"/>
    </row>
    <row r="1865" spans="1:2">
      <c r="A1865" s="204"/>
      <c r="B1865" s="256"/>
    </row>
    <row r="1866" spans="1:2">
      <c r="A1866" s="204"/>
      <c r="B1866" s="256"/>
    </row>
    <row r="1867" spans="1:2">
      <c r="A1867" s="204"/>
      <c r="B1867" s="256"/>
    </row>
    <row r="1868" spans="1:2">
      <c r="A1868" s="204"/>
      <c r="B1868" s="256"/>
    </row>
    <row r="1869" spans="1:2">
      <c r="A1869" s="204"/>
      <c r="B1869" s="256"/>
    </row>
    <row r="1870" spans="1:2">
      <c r="A1870" s="204"/>
      <c r="B1870" s="256"/>
    </row>
    <row r="1871" spans="1:2">
      <c r="A1871" s="204"/>
      <c r="B1871" s="256"/>
    </row>
    <row r="1872" spans="1:2">
      <c r="A1872" s="204"/>
      <c r="B1872" s="256"/>
    </row>
    <row r="1873" spans="1:2">
      <c r="A1873" s="204"/>
      <c r="B1873" s="256"/>
    </row>
    <row r="1874" spans="1:2">
      <c r="A1874" s="204"/>
      <c r="B1874" s="256"/>
    </row>
    <row r="1875" spans="1:2">
      <c r="A1875" s="204"/>
      <c r="B1875" s="256"/>
    </row>
    <row r="1876" spans="1:2">
      <c r="A1876" s="204"/>
      <c r="B1876" s="256"/>
    </row>
    <row r="1877" spans="1:2">
      <c r="A1877" s="204"/>
      <c r="B1877" s="256"/>
    </row>
    <row r="1878" spans="1:2">
      <c r="A1878" s="204"/>
      <c r="B1878" s="256"/>
    </row>
    <row r="1879" spans="1:2">
      <c r="A1879" s="204"/>
      <c r="B1879" s="256"/>
    </row>
    <row r="1880" spans="1:2">
      <c r="A1880" s="204"/>
      <c r="B1880" s="256"/>
    </row>
    <row r="1881" spans="1:2">
      <c r="A1881" s="204"/>
      <c r="B1881" s="256"/>
    </row>
    <row r="1882" spans="1:2">
      <c r="A1882" s="204"/>
      <c r="B1882" s="256"/>
    </row>
    <row r="1883" spans="1:2">
      <c r="A1883" s="204"/>
      <c r="B1883" s="256"/>
    </row>
    <row r="1884" spans="1:2">
      <c r="A1884" s="204"/>
      <c r="B1884" s="256"/>
    </row>
    <row r="1885" spans="1:2">
      <c r="A1885" s="204"/>
      <c r="B1885" s="256"/>
    </row>
    <row r="1886" spans="1:2">
      <c r="A1886" s="204"/>
      <c r="B1886" s="256"/>
    </row>
    <row r="1887" spans="1:2">
      <c r="A1887" s="204"/>
      <c r="B1887" s="256"/>
    </row>
    <row r="1888" spans="1:2">
      <c r="A1888" s="204"/>
      <c r="B1888" s="256"/>
    </row>
    <row r="1889" spans="1:2">
      <c r="A1889" s="204"/>
      <c r="B1889" s="256"/>
    </row>
    <row r="1890" spans="1:2">
      <c r="A1890" s="204"/>
      <c r="B1890" s="256"/>
    </row>
    <row r="1891" spans="1:2">
      <c r="A1891" s="204"/>
      <c r="B1891" s="256"/>
    </row>
    <row r="1892" spans="1:2">
      <c r="A1892" s="204"/>
      <c r="B1892" s="256"/>
    </row>
    <row r="1893" spans="1:2">
      <c r="A1893" s="204"/>
      <c r="B1893" s="256"/>
    </row>
    <row r="1894" spans="1:2">
      <c r="A1894" s="204"/>
      <c r="B1894" s="256"/>
    </row>
    <row r="1895" spans="1:2">
      <c r="A1895" s="204"/>
      <c r="B1895" s="256"/>
    </row>
    <row r="1896" spans="1:2">
      <c r="A1896" s="204"/>
      <c r="B1896" s="256"/>
    </row>
    <row r="1897" spans="1:2">
      <c r="A1897" s="204"/>
      <c r="B1897" s="256"/>
    </row>
    <row r="1898" spans="1:2">
      <c r="A1898" s="204"/>
      <c r="B1898" s="256"/>
    </row>
    <row r="1899" spans="1:2">
      <c r="A1899" s="204"/>
      <c r="B1899" s="256"/>
    </row>
    <row r="1900" spans="1:2">
      <c r="A1900" s="204"/>
      <c r="B1900" s="256"/>
    </row>
    <row r="1901" spans="1:2">
      <c r="A1901" s="204"/>
      <c r="B1901" s="256"/>
    </row>
    <row r="1902" spans="1:2">
      <c r="A1902" s="204"/>
      <c r="B1902" s="256"/>
    </row>
    <row r="1903" spans="1:2">
      <c r="A1903" s="204"/>
      <c r="B1903" s="256"/>
    </row>
    <row r="1904" spans="1:2">
      <c r="A1904" s="204"/>
      <c r="B1904" s="256"/>
    </row>
    <row r="1905" spans="1:2">
      <c r="A1905" s="204"/>
      <c r="B1905" s="256"/>
    </row>
    <row r="1906" spans="1:2">
      <c r="A1906" s="204"/>
      <c r="B1906" s="256"/>
    </row>
    <row r="1907" spans="1:2">
      <c r="A1907" s="204"/>
      <c r="B1907" s="256"/>
    </row>
    <row r="1908" spans="1:2">
      <c r="A1908" s="204"/>
      <c r="B1908" s="256"/>
    </row>
    <row r="1909" spans="1:2">
      <c r="A1909" s="204"/>
      <c r="B1909" s="256"/>
    </row>
    <row r="1910" spans="1:2">
      <c r="A1910" s="204"/>
      <c r="B1910" s="256"/>
    </row>
    <row r="1911" spans="1:2">
      <c r="A1911" s="204"/>
      <c r="B1911" s="256"/>
    </row>
    <row r="1912" spans="1:2">
      <c r="A1912" s="204"/>
      <c r="B1912" s="256"/>
    </row>
    <row r="1913" spans="1:2">
      <c r="A1913" s="204"/>
      <c r="B1913" s="256"/>
    </row>
    <row r="1914" spans="1:2">
      <c r="A1914" s="204"/>
      <c r="B1914" s="256"/>
    </row>
    <row r="1915" spans="1:2">
      <c r="A1915" s="204"/>
      <c r="B1915" s="256"/>
    </row>
    <row r="1916" spans="1:2">
      <c r="A1916" s="204"/>
      <c r="B1916" s="256"/>
    </row>
    <row r="1917" spans="1:2">
      <c r="A1917" s="204"/>
      <c r="B1917" s="256"/>
    </row>
    <row r="1918" spans="1:2">
      <c r="A1918" s="204"/>
      <c r="B1918" s="256"/>
    </row>
    <row r="1919" spans="1:2">
      <c r="A1919" s="204"/>
      <c r="B1919" s="256"/>
    </row>
    <row r="1920" spans="1:2">
      <c r="A1920" s="204"/>
      <c r="B1920" s="256"/>
    </row>
    <row r="1921" spans="1:2">
      <c r="A1921" s="204"/>
      <c r="B1921" s="256"/>
    </row>
    <row r="1922" spans="1:2">
      <c r="A1922" s="204"/>
      <c r="B1922" s="256"/>
    </row>
    <row r="1923" spans="1:2">
      <c r="A1923" s="204"/>
      <c r="B1923" s="256"/>
    </row>
    <row r="1924" spans="1:2">
      <c r="A1924" s="204"/>
      <c r="B1924" s="256"/>
    </row>
    <row r="1925" spans="1:2">
      <c r="A1925" s="204"/>
      <c r="B1925" s="256"/>
    </row>
    <row r="1926" spans="1:2">
      <c r="A1926" s="204"/>
      <c r="B1926" s="256"/>
    </row>
    <row r="1927" spans="1:2">
      <c r="A1927" s="204"/>
      <c r="B1927" s="256"/>
    </row>
    <row r="1928" spans="1:2">
      <c r="A1928" s="204"/>
      <c r="B1928" s="256"/>
    </row>
    <row r="1929" spans="1:2">
      <c r="A1929" s="204"/>
      <c r="B1929" s="256"/>
    </row>
    <row r="1930" spans="1:2">
      <c r="A1930" s="204"/>
      <c r="B1930" s="256"/>
    </row>
    <row r="1931" spans="1:2">
      <c r="A1931" s="204"/>
      <c r="B1931" s="256"/>
    </row>
    <row r="1932" spans="1:2">
      <c r="A1932" s="204"/>
      <c r="B1932" s="256"/>
    </row>
    <row r="1933" spans="1:2">
      <c r="A1933" s="204"/>
      <c r="B1933" s="256"/>
    </row>
    <row r="1934" spans="1:2">
      <c r="A1934" s="204"/>
      <c r="B1934" s="256"/>
    </row>
    <row r="1935" spans="1:2">
      <c r="A1935" s="204"/>
      <c r="B1935" s="256"/>
    </row>
    <row r="1936" spans="1:2">
      <c r="A1936" s="204"/>
      <c r="B1936" s="256"/>
    </row>
    <row r="1937" spans="1:2">
      <c r="A1937" s="204"/>
      <c r="B1937" s="256"/>
    </row>
    <row r="1938" spans="1:2">
      <c r="A1938" s="204"/>
      <c r="B1938" s="256"/>
    </row>
    <row r="1939" spans="1:2">
      <c r="A1939" s="204"/>
      <c r="B1939" s="256"/>
    </row>
    <row r="1940" spans="1:2">
      <c r="A1940" s="204"/>
      <c r="B1940" s="256"/>
    </row>
    <row r="1941" spans="1:2">
      <c r="A1941" s="204"/>
      <c r="B1941" s="256"/>
    </row>
    <row r="1942" spans="1:2">
      <c r="A1942" s="204"/>
      <c r="B1942" s="256"/>
    </row>
    <row r="1943" spans="1:2">
      <c r="A1943" s="204"/>
      <c r="B1943" s="256"/>
    </row>
    <row r="1944" spans="1:2">
      <c r="A1944" s="204"/>
      <c r="B1944" s="256"/>
    </row>
    <row r="1945" spans="1:2">
      <c r="A1945" s="204"/>
      <c r="B1945" s="256"/>
    </row>
    <row r="1946" spans="1:2">
      <c r="A1946" s="204"/>
      <c r="B1946" s="256"/>
    </row>
    <row r="1947" spans="1:2">
      <c r="A1947" s="204"/>
      <c r="B1947" s="256"/>
    </row>
    <row r="1948" spans="1:2">
      <c r="A1948" s="204"/>
      <c r="B1948" s="256"/>
    </row>
    <row r="1949" spans="1:2">
      <c r="A1949" s="204"/>
      <c r="B1949" s="256"/>
    </row>
    <row r="1950" spans="1:2">
      <c r="A1950" s="204"/>
      <c r="B1950" s="256"/>
    </row>
    <row r="1951" spans="1:2">
      <c r="A1951" s="204"/>
      <c r="B1951" s="256"/>
    </row>
    <row r="1952" spans="1:2">
      <c r="A1952" s="204"/>
      <c r="B1952" s="256"/>
    </row>
    <row r="1953" spans="1:2">
      <c r="A1953" s="204"/>
      <c r="B1953" s="256"/>
    </row>
    <row r="1954" spans="1:2">
      <c r="B1954" s="256"/>
    </row>
    <row r="1955" spans="1:2">
      <c r="B1955" s="256"/>
    </row>
    <row r="1956" spans="1:2">
      <c r="B1956" s="256"/>
    </row>
    <row r="1957" spans="1:2">
      <c r="B1957" s="256"/>
    </row>
    <row r="1958" spans="1:2">
      <c r="B1958" s="256"/>
    </row>
    <row r="1959" spans="1:2">
      <c r="B1959" s="256"/>
    </row>
    <row r="1960" spans="1:2">
      <c r="B1960" s="256"/>
    </row>
    <row r="1961" spans="1:2">
      <c r="B1961" s="256"/>
    </row>
    <row r="1962" spans="1:2">
      <c r="B1962" s="256"/>
    </row>
    <row r="1963" spans="1:2">
      <c r="B1963" s="256"/>
    </row>
    <row r="1964" spans="1:2">
      <c r="B1964" s="256"/>
    </row>
    <row r="1965" spans="1:2">
      <c r="B1965" s="256"/>
    </row>
    <row r="1966" spans="1:2">
      <c r="B1966" s="256"/>
    </row>
    <row r="1967" spans="1:2">
      <c r="B1967" s="256"/>
    </row>
    <row r="1968" spans="1:2">
      <c r="B1968" s="256"/>
    </row>
    <row r="1969" spans="2:2">
      <c r="B1969" s="256"/>
    </row>
    <row r="1970" spans="2:2">
      <c r="B1970" s="256"/>
    </row>
    <row r="1971" spans="2:2">
      <c r="B1971" s="256"/>
    </row>
    <row r="1972" spans="2:2">
      <c r="B1972" s="256"/>
    </row>
    <row r="1973" spans="2:2">
      <c r="B1973" s="256"/>
    </row>
    <row r="1974" spans="2:2">
      <c r="B1974" s="256"/>
    </row>
    <row r="1975" spans="2:2">
      <c r="B1975" s="256"/>
    </row>
    <row r="1976" spans="2:2">
      <c r="B1976" s="256"/>
    </row>
    <row r="1977" spans="2:2">
      <c r="B1977" s="256"/>
    </row>
    <row r="1978" spans="2:2">
      <c r="B1978" s="256"/>
    </row>
    <row r="1979" spans="2:2">
      <c r="B1979" s="256"/>
    </row>
    <row r="1980" spans="2:2">
      <c r="B1980" s="256"/>
    </row>
    <row r="1981" spans="2:2">
      <c r="B1981" s="256"/>
    </row>
    <row r="1982" spans="2:2">
      <c r="B1982" s="256"/>
    </row>
    <row r="1983" spans="2:2">
      <c r="B1983" s="256"/>
    </row>
    <row r="1984" spans="2:2">
      <c r="B1984" s="256"/>
    </row>
    <row r="1985" spans="2:2">
      <c r="B1985" s="256"/>
    </row>
    <row r="1986" spans="2:2">
      <c r="B1986" s="256"/>
    </row>
    <row r="1987" spans="2:2">
      <c r="B1987" s="256"/>
    </row>
    <row r="1988" spans="2:2">
      <c r="B1988" s="256"/>
    </row>
    <row r="1989" spans="2:2">
      <c r="B1989" s="256"/>
    </row>
    <row r="1990" spans="2:2">
      <c r="B1990" s="256"/>
    </row>
    <row r="1991" spans="2:2">
      <c r="B1991" s="256"/>
    </row>
    <row r="1992" spans="2:2">
      <c r="B1992" s="256"/>
    </row>
    <row r="1993" spans="2:2">
      <c r="B1993" s="256"/>
    </row>
    <row r="1994" spans="2:2">
      <c r="B1994" s="256"/>
    </row>
    <row r="1995" spans="2:2">
      <c r="B1995" s="256"/>
    </row>
    <row r="1996" spans="2:2">
      <c r="B1996" s="256"/>
    </row>
    <row r="1997" spans="2:2">
      <c r="B1997" s="256"/>
    </row>
    <row r="1998" spans="2:2">
      <c r="B1998" s="256"/>
    </row>
    <row r="1999" spans="2:2">
      <c r="B1999" s="256"/>
    </row>
    <row r="2000" spans="2:2">
      <c r="B2000" s="256"/>
    </row>
    <row r="2001" spans="2:2">
      <c r="B2001" s="256"/>
    </row>
    <row r="2002" spans="2:2">
      <c r="B2002" s="256"/>
    </row>
    <row r="2003" spans="2:2">
      <c r="B2003" s="256"/>
    </row>
    <row r="2004" spans="2:2">
      <c r="B2004" s="256"/>
    </row>
    <row r="2005" spans="2:2">
      <c r="B2005" s="256"/>
    </row>
    <row r="2006" spans="2:2">
      <c r="B2006" s="256"/>
    </row>
    <row r="2007" spans="2:2">
      <c r="B2007" s="256"/>
    </row>
    <row r="2008" spans="2:2">
      <c r="B2008" s="256"/>
    </row>
    <row r="2009" spans="2:2">
      <c r="B2009" s="256"/>
    </row>
    <row r="2010" spans="2:2">
      <c r="B2010" s="256"/>
    </row>
    <row r="2011" spans="2:2">
      <c r="B2011" s="256"/>
    </row>
    <row r="2012" spans="2:2">
      <c r="B2012" s="256"/>
    </row>
    <row r="2013" spans="2:2">
      <c r="B2013" s="256"/>
    </row>
    <row r="2014" spans="2:2">
      <c r="B2014" s="256"/>
    </row>
    <row r="2015" spans="2:2">
      <c r="B2015" s="256"/>
    </row>
    <row r="2016" spans="2:2">
      <c r="B2016" s="256"/>
    </row>
    <row r="2017" spans="2:2">
      <c r="B2017" s="256"/>
    </row>
    <row r="2018" spans="2:2">
      <c r="B2018" s="256"/>
    </row>
    <row r="2019" spans="2:2">
      <c r="B2019" s="256"/>
    </row>
    <row r="2020" spans="2:2">
      <c r="B2020" s="256"/>
    </row>
    <row r="2021" spans="2:2">
      <c r="B2021" s="256"/>
    </row>
    <row r="2022" spans="2:2">
      <c r="B2022" s="256"/>
    </row>
    <row r="2023" spans="2:2">
      <c r="B2023" s="256"/>
    </row>
    <row r="2024" spans="2:2">
      <c r="B2024" s="256"/>
    </row>
    <row r="2025" spans="2:2">
      <c r="B2025" s="256"/>
    </row>
    <row r="2026" spans="2:2">
      <c r="B2026" s="256"/>
    </row>
    <row r="2027" spans="2:2">
      <c r="B2027" s="256"/>
    </row>
    <row r="2028" spans="2:2">
      <c r="B2028" s="256"/>
    </row>
    <row r="2029" spans="2:2">
      <c r="B2029" s="256"/>
    </row>
    <row r="2030" spans="2:2">
      <c r="B2030" s="256"/>
    </row>
    <row r="2031" spans="2:2">
      <c r="B2031" s="256"/>
    </row>
    <row r="2032" spans="2:2">
      <c r="B2032" s="256"/>
    </row>
    <row r="2033" spans="2:2">
      <c r="B2033" s="256"/>
    </row>
    <row r="2034" spans="2:2">
      <c r="B2034" s="256"/>
    </row>
    <row r="2035" spans="2:2">
      <c r="B2035" s="256"/>
    </row>
    <row r="2036" spans="2:2">
      <c r="B2036" s="256"/>
    </row>
    <row r="2037" spans="2:2">
      <c r="B2037" s="256"/>
    </row>
    <row r="2038" spans="2:2">
      <c r="B2038" s="256"/>
    </row>
    <row r="2039" spans="2:2">
      <c r="B2039" s="256"/>
    </row>
    <row r="2040" spans="2:2">
      <c r="B2040" s="256"/>
    </row>
    <row r="2041" spans="2:2">
      <c r="B2041" s="256"/>
    </row>
    <row r="2042" spans="2:2">
      <c r="B2042" s="256"/>
    </row>
    <row r="2043" spans="2:2">
      <c r="B2043" s="256"/>
    </row>
    <row r="2044" spans="2:2">
      <c r="B2044" s="256"/>
    </row>
    <row r="2045" spans="2:2">
      <c r="B2045" s="256"/>
    </row>
    <row r="2046" spans="2:2">
      <c r="B2046" s="256"/>
    </row>
    <row r="2047" spans="2:2">
      <c r="B2047" s="256"/>
    </row>
    <row r="2048" spans="2:2">
      <c r="B2048" s="256"/>
    </row>
    <row r="2049" spans="2:2">
      <c r="B2049" s="256"/>
    </row>
    <row r="2050" spans="2:2">
      <c r="B2050" s="256"/>
    </row>
    <row r="2051" spans="2:2">
      <c r="B2051" s="256"/>
    </row>
    <row r="2052" spans="2:2">
      <c r="B2052" s="256"/>
    </row>
    <row r="2053" spans="2:2">
      <c r="B2053" s="256"/>
    </row>
    <row r="2054" spans="2:2">
      <c r="B2054" s="256"/>
    </row>
    <row r="2055" spans="2:2">
      <c r="B2055" s="256"/>
    </row>
    <row r="2056" spans="2:2">
      <c r="B2056" s="256"/>
    </row>
    <row r="2057" spans="2:2">
      <c r="B2057" s="256"/>
    </row>
  </sheetData>
  <mergeCells count="10">
    <mergeCell ref="G12:G13"/>
    <mergeCell ref="H12:H13"/>
    <mergeCell ref="G1:K3"/>
    <mergeCell ref="A5:C5"/>
    <mergeCell ref="D5:K5"/>
    <mergeCell ref="A6:C7"/>
    <mergeCell ref="D6:F6"/>
    <mergeCell ref="G6:K6"/>
    <mergeCell ref="D7:F7"/>
    <mergeCell ref="G7:K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C2059"/>
  <sheetViews>
    <sheetView view="pageBreakPreview" zoomScale="89" zoomScaleNormal="100" zoomScaleSheetLayoutView="89" workbookViewId="0">
      <selection activeCell="G4" sqref="G4"/>
    </sheetView>
  </sheetViews>
  <sheetFormatPr defaultRowHeight="11.25" outlineLevelCol="1"/>
  <cols>
    <col min="1" max="1" width="4.7109375" style="199" customWidth="1"/>
    <col min="2" max="2" width="10.140625" style="203" customWidth="1"/>
    <col min="3" max="3" width="28.85546875" style="199" customWidth="1"/>
    <col min="4" max="4" width="6.5703125" style="217" customWidth="1"/>
    <col min="5" max="5" width="7.7109375" style="217" customWidth="1"/>
    <col min="6" max="6" width="8.140625" style="217" customWidth="1"/>
    <col min="7" max="7" width="9" style="217" customWidth="1"/>
    <col min="8" max="8" width="7" style="217" customWidth="1"/>
    <col min="9" max="10" width="7.5703125" style="217" customWidth="1"/>
    <col min="11" max="11" width="7.85546875" style="217" customWidth="1"/>
    <col min="12" max="13" width="11.5703125" style="199" hidden="1" customWidth="1" outlineLevel="1"/>
    <col min="14" max="15" width="13.28515625" style="199" hidden="1" customWidth="1" outlineLevel="1"/>
    <col min="16" max="16" width="13.28515625" style="202" hidden="1" customWidth="1" outlineLevel="1"/>
    <col min="17" max="17" width="12.5703125" style="199" hidden="1" customWidth="1" outlineLevel="1"/>
    <col min="18" max="20" width="9.140625" style="199" hidden="1" customWidth="1" outlineLevel="1"/>
    <col min="21" max="27" width="12.7109375" style="199" hidden="1" customWidth="1" outlineLevel="1"/>
    <col min="28" max="28" width="9.140625" style="199" collapsed="1"/>
    <col min="29" max="256" width="9.140625" style="199"/>
    <col min="257" max="257" width="4.7109375" style="199" customWidth="1"/>
    <col min="258" max="258" width="10.140625" style="199" customWidth="1"/>
    <col min="259" max="259" width="28.85546875" style="199" customWidth="1"/>
    <col min="260" max="260" width="6.5703125" style="199" customWidth="1"/>
    <col min="261" max="261" width="7.7109375" style="199" customWidth="1"/>
    <col min="262" max="262" width="8.140625" style="199" customWidth="1"/>
    <col min="263" max="263" width="9" style="199" customWidth="1"/>
    <col min="264" max="264" width="7" style="199" customWidth="1"/>
    <col min="265" max="266" width="7.5703125" style="199" customWidth="1"/>
    <col min="267" max="267" width="7.85546875" style="199" customWidth="1"/>
    <col min="268" max="283" width="0" style="199" hidden="1" customWidth="1"/>
    <col min="284" max="512" width="9.140625" style="199"/>
    <col min="513" max="513" width="4.7109375" style="199" customWidth="1"/>
    <col min="514" max="514" width="10.140625" style="199" customWidth="1"/>
    <col min="515" max="515" width="28.85546875" style="199" customWidth="1"/>
    <col min="516" max="516" width="6.5703125" style="199" customWidth="1"/>
    <col min="517" max="517" width="7.7109375" style="199" customWidth="1"/>
    <col min="518" max="518" width="8.140625" style="199" customWidth="1"/>
    <col min="519" max="519" width="9" style="199" customWidth="1"/>
    <col min="520" max="520" width="7" style="199" customWidth="1"/>
    <col min="521" max="522" width="7.5703125" style="199" customWidth="1"/>
    <col min="523" max="523" width="7.85546875" style="199" customWidth="1"/>
    <col min="524" max="539" width="0" style="199" hidden="1" customWidth="1"/>
    <col min="540" max="768" width="9.140625" style="199"/>
    <col min="769" max="769" width="4.7109375" style="199" customWidth="1"/>
    <col min="770" max="770" width="10.140625" style="199" customWidth="1"/>
    <col min="771" max="771" width="28.85546875" style="199" customWidth="1"/>
    <col min="772" max="772" width="6.5703125" style="199" customWidth="1"/>
    <col min="773" max="773" width="7.7109375" style="199" customWidth="1"/>
    <col min="774" max="774" width="8.140625" style="199" customWidth="1"/>
    <col min="775" max="775" width="9" style="199" customWidth="1"/>
    <col min="776" max="776" width="7" style="199" customWidth="1"/>
    <col min="777" max="778" width="7.5703125" style="199" customWidth="1"/>
    <col min="779" max="779" width="7.85546875" style="199" customWidth="1"/>
    <col min="780" max="795" width="0" style="199" hidden="1" customWidth="1"/>
    <col min="796" max="1024" width="9.140625" style="199"/>
    <col min="1025" max="1025" width="4.7109375" style="199" customWidth="1"/>
    <col min="1026" max="1026" width="10.140625" style="199" customWidth="1"/>
    <col min="1027" max="1027" width="28.85546875" style="199" customWidth="1"/>
    <col min="1028" max="1028" width="6.5703125" style="199" customWidth="1"/>
    <col min="1029" max="1029" width="7.7109375" style="199" customWidth="1"/>
    <col min="1030" max="1030" width="8.140625" style="199" customWidth="1"/>
    <col min="1031" max="1031" width="9" style="199" customWidth="1"/>
    <col min="1032" max="1032" width="7" style="199" customWidth="1"/>
    <col min="1033" max="1034" width="7.5703125" style="199" customWidth="1"/>
    <col min="1035" max="1035" width="7.85546875" style="199" customWidth="1"/>
    <col min="1036" max="1051" width="0" style="199" hidden="1" customWidth="1"/>
    <col min="1052" max="1280" width="9.140625" style="199"/>
    <col min="1281" max="1281" width="4.7109375" style="199" customWidth="1"/>
    <col min="1282" max="1282" width="10.140625" style="199" customWidth="1"/>
    <col min="1283" max="1283" width="28.85546875" style="199" customWidth="1"/>
    <col min="1284" max="1284" width="6.5703125" style="199" customWidth="1"/>
    <col min="1285" max="1285" width="7.7109375" style="199" customWidth="1"/>
    <col min="1286" max="1286" width="8.140625" style="199" customWidth="1"/>
    <col min="1287" max="1287" width="9" style="199" customWidth="1"/>
    <col min="1288" max="1288" width="7" style="199" customWidth="1"/>
    <col min="1289" max="1290" width="7.5703125" style="199" customWidth="1"/>
    <col min="1291" max="1291" width="7.85546875" style="199" customWidth="1"/>
    <col min="1292" max="1307" width="0" style="199" hidden="1" customWidth="1"/>
    <col min="1308" max="1536" width="9.140625" style="199"/>
    <col min="1537" max="1537" width="4.7109375" style="199" customWidth="1"/>
    <col min="1538" max="1538" width="10.140625" style="199" customWidth="1"/>
    <col min="1539" max="1539" width="28.85546875" style="199" customWidth="1"/>
    <col min="1540" max="1540" width="6.5703125" style="199" customWidth="1"/>
    <col min="1541" max="1541" width="7.7109375" style="199" customWidth="1"/>
    <col min="1542" max="1542" width="8.140625" style="199" customWidth="1"/>
    <col min="1543" max="1543" width="9" style="199" customWidth="1"/>
    <col min="1544" max="1544" width="7" style="199" customWidth="1"/>
    <col min="1545" max="1546" width="7.5703125" style="199" customWidth="1"/>
    <col min="1547" max="1547" width="7.85546875" style="199" customWidth="1"/>
    <col min="1548" max="1563" width="0" style="199" hidden="1" customWidth="1"/>
    <col min="1564" max="1792" width="9.140625" style="199"/>
    <col min="1793" max="1793" width="4.7109375" style="199" customWidth="1"/>
    <col min="1794" max="1794" width="10.140625" style="199" customWidth="1"/>
    <col min="1795" max="1795" width="28.85546875" style="199" customWidth="1"/>
    <col min="1796" max="1796" width="6.5703125" style="199" customWidth="1"/>
    <col min="1797" max="1797" width="7.7109375" style="199" customWidth="1"/>
    <col min="1798" max="1798" width="8.140625" style="199" customWidth="1"/>
    <col min="1799" max="1799" width="9" style="199" customWidth="1"/>
    <col min="1800" max="1800" width="7" style="199" customWidth="1"/>
    <col min="1801" max="1802" width="7.5703125" style="199" customWidth="1"/>
    <col min="1803" max="1803" width="7.85546875" style="199" customWidth="1"/>
    <col min="1804" max="1819" width="0" style="199" hidden="1" customWidth="1"/>
    <col min="1820" max="2048" width="9.140625" style="199"/>
    <col min="2049" max="2049" width="4.7109375" style="199" customWidth="1"/>
    <col min="2050" max="2050" width="10.140625" style="199" customWidth="1"/>
    <col min="2051" max="2051" width="28.85546875" style="199" customWidth="1"/>
    <col min="2052" max="2052" width="6.5703125" style="199" customWidth="1"/>
    <col min="2053" max="2053" width="7.7109375" style="199" customWidth="1"/>
    <col min="2054" max="2054" width="8.140625" style="199" customWidth="1"/>
    <col min="2055" max="2055" width="9" style="199" customWidth="1"/>
    <col min="2056" max="2056" width="7" style="199" customWidth="1"/>
    <col min="2057" max="2058" width="7.5703125" style="199" customWidth="1"/>
    <col min="2059" max="2059" width="7.85546875" style="199" customWidth="1"/>
    <col min="2060" max="2075" width="0" style="199" hidden="1" customWidth="1"/>
    <col min="2076" max="2304" width="9.140625" style="199"/>
    <col min="2305" max="2305" width="4.7109375" style="199" customWidth="1"/>
    <col min="2306" max="2306" width="10.140625" style="199" customWidth="1"/>
    <col min="2307" max="2307" width="28.85546875" style="199" customWidth="1"/>
    <col min="2308" max="2308" width="6.5703125" style="199" customWidth="1"/>
    <col min="2309" max="2309" width="7.7109375" style="199" customWidth="1"/>
    <col min="2310" max="2310" width="8.140625" style="199" customWidth="1"/>
    <col min="2311" max="2311" width="9" style="199" customWidth="1"/>
    <col min="2312" max="2312" width="7" style="199" customWidth="1"/>
    <col min="2313" max="2314" width="7.5703125" style="199" customWidth="1"/>
    <col min="2315" max="2315" width="7.85546875" style="199" customWidth="1"/>
    <col min="2316" max="2331" width="0" style="199" hidden="1" customWidth="1"/>
    <col min="2332" max="2560" width="9.140625" style="199"/>
    <col min="2561" max="2561" width="4.7109375" style="199" customWidth="1"/>
    <col min="2562" max="2562" width="10.140625" style="199" customWidth="1"/>
    <col min="2563" max="2563" width="28.85546875" style="199" customWidth="1"/>
    <col min="2564" max="2564" width="6.5703125" style="199" customWidth="1"/>
    <col min="2565" max="2565" width="7.7109375" style="199" customWidth="1"/>
    <col min="2566" max="2566" width="8.140625" style="199" customWidth="1"/>
    <col min="2567" max="2567" width="9" style="199" customWidth="1"/>
    <col min="2568" max="2568" width="7" style="199" customWidth="1"/>
    <col min="2569" max="2570" width="7.5703125" style="199" customWidth="1"/>
    <col min="2571" max="2571" width="7.85546875" style="199" customWidth="1"/>
    <col min="2572" max="2587" width="0" style="199" hidden="1" customWidth="1"/>
    <col min="2588" max="2816" width="9.140625" style="199"/>
    <col min="2817" max="2817" width="4.7109375" style="199" customWidth="1"/>
    <col min="2818" max="2818" width="10.140625" style="199" customWidth="1"/>
    <col min="2819" max="2819" width="28.85546875" style="199" customWidth="1"/>
    <col min="2820" max="2820" width="6.5703125" style="199" customWidth="1"/>
    <col min="2821" max="2821" width="7.7109375" style="199" customWidth="1"/>
    <col min="2822" max="2822" width="8.140625" style="199" customWidth="1"/>
    <col min="2823" max="2823" width="9" style="199" customWidth="1"/>
    <col min="2824" max="2824" width="7" style="199" customWidth="1"/>
    <col min="2825" max="2826" width="7.5703125" style="199" customWidth="1"/>
    <col min="2827" max="2827" width="7.85546875" style="199" customWidth="1"/>
    <col min="2828" max="2843" width="0" style="199" hidden="1" customWidth="1"/>
    <col min="2844" max="3072" width="9.140625" style="199"/>
    <col min="3073" max="3073" width="4.7109375" style="199" customWidth="1"/>
    <col min="3074" max="3074" width="10.140625" style="199" customWidth="1"/>
    <col min="3075" max="3075" width="28.85546875" style="199" customWidth="1"/>
    <col min="3076" max="3076" width="6.5703125" style="199" customWidth="1"/>
    <col min="3077" max="3077" width="7.7109375" style="199" customWidth="1"/>
    <col min="3078" max="3078" width="8.140625" style="199" customWidth="1"/>
    <col min="3079" max="3079" width="9" style="199" customWidth="1"/>
    <col min="3080" max="3080" width="7" style="199" customWidth="1"/>
    <col min="3081" max="3082" width="7.5703125" style="199" customWidth="1"/>
    <col min="3083" max="3083" width="7.85546875" style="199" customWidth="1"/>
    <col min="3084" max="3099" width="0" style="199" hidden="1" customWidth="1"/>
    <col min="3100" max="3328" width="9.140625" style="199"/>
    <col min="3329" max="3329" width="4.7109375" style="199" customWidth="1"/>
    <col min="3330" max="3330" width="10.140625" style="199" customWidth="1"/>
    <col min="3331" max="3331" width="28.85546875" style="199" customWidth="1"/>
    <col min="3332" max="3332" width="6.5703125" style="199" customWidth="1"/>
    <col min="3333" max="3333" width="7.7109375" style="199" customWidth="1"/>
    <col min="3334" max="3334" width="8.140625" style="199" customWidth="1"/>
    <col min="3335" max="3335" width="9" style="199" customWidth="1"/>
    <col min="3336" max="3336" width="7" style="199" customWidth="1"/>
    <col min="3337" max="3338" width="7.5703125" style="199" customWidth="1"/>
    <col min="3339" max="3339" width="7.85546875" style="199" customWidth="1"/>
    <col min="3340" max="3355" width="0" style="199" hidden="1" customWidth="1"/>
    <col min="3356" max="3584" width="9.140625" style="199"/>
    <col min="3585" max="3585" width="4.7109375" style="199" customWidth="1"/>
    <col min="3586" max="3586" width="10.140625" style="199" customWidth="1"/>
    <col min="3587" max="3587" width="28.85546875" style="199" customWidth="1"/>
    <col min="3588" max="3588" width="6.5703125" style="199" customWidth="1"/>
    <col min="3589" max="3589" width="7.7109375" style="199" customWidth="1"/>
    <col min="3590" max="3590" width="8.140625" style="199" customWidth="1"/>
    <col min="3591" max="3591" width="9" style="199" customWidth="1"/>
    <col min="3592" max="3592" width="7" style="199" customWidth="1"/>
    <col min="3593" max="3594" width="7.5703125" style="199" customWidth="1"/>
    <col min="3595" max="3595" width="7.85546875" style="199" customWidth="1"/>
    <col min="3596" max="3611" width="0" style="199" hidden="1" customWidth="1"/>
    <col min="3612" max="3840" width="9.140625" style="199"/>
    <col min="3841" max="3841" width="4.7109375" style="199" customWidth="1"/>
    <col min="3842" max="3842" width="10.140625" style="199" customWidth="1"/>
    <col min="3843" max="3843" width="28.85546875" style="199" customWidth="1"/>
    <col min="3844" max="3844" width="6.5703125" style="199" customWidth="1"/>
    <col min="3845" max="3845" width="7.7109375" style="199" customWidth="1"/>
    <col min="3846" max="3846" width="8.140625" style="199" customWidth="1"/>
    <col min="3847" max="3847" width="9" style="199" customWidth="1"/>
    <col min="3848" max="3848" width="7" style="199" customWidth="1"/>
    <col min="3849" max="3850" width="7.5703125" style="199" customWidth="1"/>
    <col min="3851" max="3851" width="7.85546875" style="199" customWidth="1"/>
    <col min="3852" max="3867" width="0" style="199" hidden="1" customWidth="1"/>
    <col min="3868" max="4096" width="9.140625" style="199"/>
    <col min="4097" max="4097" width="4.7109375" style="199" customWidth="1"/>
    <col min="4098" max="4098" width="10.140625" style="199" customWidth="1"/>
    <col min="4099" max="4099" width="28.85546875" style="199" customWidth="1"/>
    <col min="4100" max="4100" width="6.5703125" style="199" customWidth="1"/>
    <col min="4101" max="4101" width="7.7109375" style="199" customWidth="1"/>
    <col min="4102" max="4102" width="8.140625" style="199" customWidth="1"/>
    <col min="4103" max="4103" width="9" style="199" customWidth="1"/>
    <col min="4104" max="4104" width="7" style="199" customWidth="1"/>
    <col min="4105" max="4106" width="7.5703125" style="199" customWidth="1"/>
    <col min="4107" max="4107" width="7.85546875" style="199" customWidth="1"/>
    <col min="4108" max="4123" width="0" style="199" hidden="1" customWidth="1"/>
    <col min="4124" max="4352" width="9.140625" style="199"/>
    <col min="4353" max="4353" width="4.7109375" style="199" customWidth="1"/>
    <col min="4354" max="4354" width="10.140625" style="199" customWidth="1"/>
    <col min="4355" max="4355" width="28.85546875" style="199" customWidth="1"/>
    <col min="4356" max="4356" width="6.5703125" style="199" customWidth="1"/>
    <col min="4357" max="4357" width="7.7109375" style="199" customWidth="1"/>
    <col min="4358" max="4358" width="8.140625" style="199" customWidth="1"/>
    <col min="4359" max="4359" width="9" style="199" customWidth="1"/>
    <col min="4360" max="4360" width="7" style="199" customWidth="1"/>
    <col min="4361" max="4362" width="7.5703125" style="199" customWidth="1"/>
    <col min="4363" max="4363" width="7.85546875" style="199" customWidth="1"/>
    <col min="4364" max="4379" width="0" style="199" hidden="1" customWidth="1"/>
    <col min="4380" max="4608" width="9.140625" style="199"/>
    <col min="4609" max="4609" width="4.7109375" style="199" customWidth="1"/>
    <col min="4610" max="4610" width="10.140625" style="199" customWidth="1"/>
    <col min="4611" max="4611" width="28.85546875" style="199" customWidth="1"/>
    <col min="4612" max="4612" width="6.5703125" style="199" customWidth="1"/>
    <col min="4613" max="4613" width="7.7109375" style="199" customWidth="1"/>
    <col min="4614" max="4614" width="8.140625" style="199" customWidth="1"/>
    <col min="4615" max="4615" width="9" style="199" customWidth="1"/>
    <col min="4616" max="4616" width="7" style="199" customWidth="1"/>
    <col min="4617" max="4618" width="7.5703125" style="199" customWidth="1"/>
    <col min="4619" max="4619" width="7.85546875" style="199" customWidth="1"/>
    <col min="4620" max="4635" width="0" style="199" hidden="1" customWidth="1"/>
    <col min="4636" max="4864" width="9.140625" style="199"/>
    <col min="4865" max="4865" width="4.7109375" style="199" customWidth="1"/>
    <col min="4866" max="4866" width="10.140625" style="199" customWidth="1"/>
    <col min="4867" max="4867" width="28.85546875" style="199" customWidth="1"/>
    <col min="4868" max="4868" width="6.5703125" style="199" customWidth="1"/>
    <col min="4869" max="4869" width="7.7109375" style="199" customWidth="1"/>
    <col min="4870" max="4870" width="8.140625" style="199" customWidth="1"/>
    <col min="4871" max="4871" width="9" style="199" customWidth="1"/>
    <col min="4872" max="4872" width="7" style="199" customWidth="1"/>
    <col min="4873" max="4874" width="7.5703125" style="199" customWidth="1"/>
    <col min="4875" max="4875" width="7.85546875" style="199" customWidth="1"/>
    <col min="4876" max="4891" width="0" style="199" hidden="1" customWidth="1"/>
    <col min="4892" max="5120" width="9.140625" style="199"/>
    <col min="5121" max="5121" width="4.7109375" style="199" customWidth="1"/>
    <col min="5122" max="5122" width="10.140625" style="199" customWidth="1"/>
    <col min="5123" max="5123" width="28.85546875" style="199" customWidth="1"/>
    <col min="5124" max="5124" width="6.5703125" style="199" customWidth="1"/>
    <col min="5125" max="5125" width="7.7109375" style="199" customWidth="1"/>
    <col min="5126" max="5126" width="8.140625" style="199" customWidth="1"/>
    <col min="5127" max="5127" width="9" style="199" customWidth="1"/>
    <col min="5128" max="5128" width="7" style="199" customWidth="1"/>
    <col min="5129" max="5130" width="7.5703125" style="199" customWidth="1"/>
    <col min="5131" max="5131" width="7.85546875" style="199" customWidth="1"/>
    <col min="5132" max="5147" width="0" style="199" hidden="1" customWidth="1"/>
    <col min="5148" max="5376" width="9.140625" style="199"/>
    <col min="5377" max="5377" width="4.7109375" style="199" customWidth="1"/>
    <col min="5378" max="5378" width="10.140625" style="199" customWidth="1"/>
    <col min="5379" max="5379" width="28.85546875" style="199" customWidth="1"/>
    <col min="5380" max="5380" width="6.5703125" style="199" customWidth="1"/>
    <col min="5381" max="5381" width="7.7109375" style="199" customWidth="1"/>
    <col min="5382" max="5382" width="8.140625" style="199" customWidth="1"/>
    <col min="5383" max="5383" width="9" style="199" customWidth="1"/>
    <col min="5384" max="5384" width="7" style="199" customWidth="1"/>
    <col min="5385" max="5386" width="7.5703125" style="199" customWidth="1"/>
    <col min="5387" max="5387" width="7.85546875" style="199" customWidth="1"/>
    <col min="5388" max="5403" width="0" style="199" hidden="1" customWidth="1"/>
    <col min="5404" max="5632" width="9.140625" style="199"/>
    <col min="5633" max="5633" width="4.7109375" style="199" customWidth="1"/>
    <col min="5634" max="5634" width="10.140625" style="199" customWidth="1"/>
    <col min="5635" max="5635" width="28.85546875" style="199" customWidth="1"/>
    <col min="5636" max="5636" width="6.5703125" style="199" customWidth="1"/>
    <col min="5637" max="5637" width="7.7109375" style="199" customWidth="1"/>
    <col min="5638" max="5638" width="8.140625" style="199" customWidth="1"/>
    <col min="5639" max="5639" width="9" style="199" customWidth="1"/>
    <col min="5640" max="5640" width="7" style="199" customWidth="1"/>
    <col min="5641" max="5642" width="7.5703125" style="199" customWidth="1"/>
    <col min="5643" max="5643" width="7.85546875" style="199" customWidth="1"/>
    <col min="5644" max="5659" width="0" style="199" hidden="1" customWidth="1"/>
    <col min="5660" max="5888" width="9.140625" style="199"/>
    <col min="5889" max="5889" width="4.7109375" style="199" customWidth="1"/>
    <col min="5890" max="5890" width="10.140625" style="199" customWidth="1"/>
    <col min="5891" max="5891" width="28.85546875" style="199" customWidth="1"/>
    <col min="5892" max="5892" width="6.5703125" style="199" customWidth="1"/>
    <col min="5893" max="5893" width="7.7109375" style="199" customWidth="1"/>
    <col min="5894" max="5894" width="8.140625" style="199" customWidth="1"/>
    <col min="5895" max="5895" width="9" style="199" customWidth="1"/>
    <col min="5896" max="5896" width="7" style="199" customWidth="1"/>
    <col min="5897" max="5898" width="7.5703125" style="199" customWidth="1"/>
    <col min="5899" max="5899" width="7.85546875" style="199" customWidth="1"/>
    <col min="5900" max="5915" width="0" style="199" hidden="1" customWidth="1"/>
    <col min="5916" max="6144" width="9.140625" style="199"/>
    <col min="6145" max="6145" width="4.7109375" style="199" customWidth="1"/>
    <col min="6146" max="6146" width="10.140625" style="199" customWidth="1"/>
    <col min="6147" max="6147" width="28.85546875" style="199" customWidth="1"/>
    <col min="6148" max="6148" width="6.5703125" style="199" customWidth="1"/>
    <col min="6149" max="6149" width="7.7109375" style="199" customWidth="1"/>
    <col min="6150" max="6150" width="8.140625" style="199" customWidth="1"/>
    <col min="6151" max="6151" width="9" style="199" customWidth="1"/>
    <col min="6152" max="6152" width="7" style="199" customWidth="1"/>
    <col min="6153" max="6154" width="7.5703125" style="199" customWidth="1"/>
    <col min="6155" max="6155" width="7.85546875" style="199" customWidth="1"/>
    <col min="6156" max="6171" width="0" style="199" hidden="1" customWidth="1"/>
    <col min="6172" max="6400" width="9.140625" style="199"/>
    <col min="6401" max="6401" width="4.7109375" style="199" customWidth="1"/>
    <col min="6402" max="6402" width="10.140625" style="199" customWidth="1"/>
    <col min="6403" max="6403" width="28.85546875" style="199" customWidth="1"/>
    <col min="6404" max="6404" width="6.5703125" style="199" customWidth="1"/>
    <col min="6405" max="6405" width="7.7109375" style="199" customWidth="1"/>
    <col min="6406" max="6406" width="8.140625" style="199" customWidth="1"/>
    <col min="6407" max="6407" width="9" style="199" customWidth="1"/>
    <col min="6408" max="6408" width="7" style="199" customWidth="1"/>
    <col min="6409" max="6410" width="7.5703125" style="199" customWidth="1"/>
    <col min="6411" max="6411" width="7.85546875" style="199" customWidth="1"/>
    <col min="6412" max="6427" width="0" style="199" hidden="1" customWidth="1"/>
    <col min="6428" max="6656" width="9.140625" style="199"/>
    <col min="6657" max="6657" width="4.7109375" style="199" customWidth="1"/>
    <col min="6658" max="6658" width="10.140625" style="199" customWidth="1"/>
    <col min="6659" max="6659" width="28.85546875" style="199" customWidth="1"/>
    <col min="6660" max="6660" width="6.5703125" style="199" customWidth="1"/>
    <col min="6661" max="6661" width="7.7109375" style="199" customWidth="1"/>
    <col min="6662" max="6662" width="8.140625" style="199" customWidth="1"/>
    <col min="6663" max="6663" width="9" style="199" customWidth="1"/>
    <col min="6664" max="6664" width="7" style="199" customWidth="1"/>
    <col min="6665" max="6666" width="7.5703125" style="199" customWidth="1"/>
    <col min="6667" max="6667" width="7.85546875" style="199" customWidth="1"/>
    <col min="6668" max="6683" width="0" style="199" hidden="1" customWidth="1"/>
    <col min="6684" max="6912" width="9.140625" style="199"/>
    <col min="6913" max="6913" width="4.7109375" style="199" customWidth="1"/>
    <col min="6914" max="6914" width="10.140625" style="199" customWidth="1"/>
    <col min="6915" max="6915" width="28.85546875" style="199" customWidth="1"/>
    <col min="6916" max="6916" width="6.5703125" style="199" customWidth="1"/>
    <col min="6917" max="6917" width="7.7109375" style="199" customWidth="1"/>
    <col min="6918" max="6918" width="8.140625" style="199" customWidth="1"/>
    <col min="6919" max="6919" width="9" style="199" customWidth="1"/>
    <col min="6920" max="6920" width="7" style="199" customWidth="1"/>
    <col min="6921" max="6922" width="7.5703125" style="199" customWidth="1"/>
    <col min="6923" max="6923" width="7.85546875" style="199" customWidth="1"/>
    <col min="6924" max="6939" width="0" style="199" hidden="1" customWidth="1"/>
    <col min="6940" max="7168" width="9.140625" style="199"/>
    <col min="7169" max="7169" width="4.7109375" style="199" customWidth="1"/>
    <col min="7170" max="7170" width="10.140625" style="199" customWidth="1"/>
    <col min="7171" max="7171" width="28.85546875" style="199" customWidth="1"/>
    <col min="7172" max="7172" width="6.5703125" style="199" customWidth="1"/>
    <col min="7173" max="7173" width="7.7109375" style="199" customWidth="1"/>
    <col min="7174" max="7174" width="8.140625" style="199" customWidth="1"/>
    <col min="7175" max="7175" width="9" style="199" customWidth="1"/>
    <col min="7176" max="7176" width="7" style="199" customWidth="1"/>
    <col min="7177" max="7178" width="7.5703125" style="199" customWidth="1"/>
    <col min="7179" max="7179" width="7.85546875" style="199" customWidth="1"/>
    <col min="7180" max="7195" width="0" style="199" hidden="1" customWidth="1"/>
    <col min="7196" max="7424" width="9.140625" style="199"/>
    <col min="7425" max="7425" width="4.7109375" style="199" customWidth="1"/>
    <col min="7426" max="7426" width="10.140625" style="199" customWidth="1"/>
    <col min="7427" max="7427" width="28.85546875" style="199" customWidth="1"/>
    <col min="7428" max="7428" width="6.5703125" style="199" customWidth="1"/>
    <col min="7429" max="7429" width="7.7109375" style="199" customWidth="1"/>
    <col min="7430" max="7430" width="8.140625" style="199" customWidth="1"/>
    <col min="7431" max="7431" width="9" style="199" customWidth="1"/>
    <col min="7432" max="7432" width="7" style="199" customWidth="1"/>
    <col min="7433" max="7434" width="7.5703125" style="199" customWidth="1"/>
    <col min="7435" max="7435" width="7.85546875" style="199" customWidth="1"/>
    <col min="7436" max="7451" width="0" style="199" hidden="1" customWidth="1"/>
    <col min="7452" max="7680" width="9.140625" style="199"/>
    <col min="7681" max="7681" width="4.7109375" style="199" customWidth="1"/>
    <col min="7682" max="7682" width="10.140625" style="199" customWidth="1"/>
    <col min="7683" max="7683" width="28.85546875" style="199" customWidth="1"/>
    <col min="7684" max="7684" width="6.5703125" style="199" customWidth="1"/>
    <col min="7685" max="7685" width="7.7109375" style="199" customWidth="1"/>
    <col min="7686" max="7686" width="8.140625" style="199" customWidth="1"/>
    <col min="7687" max="7687" width="9" style="199" customWidth="1"/>
    <col min="7688" max="7688" width="7" style="199" customWidth="1"/>
    <col min="7689" max="7690" width="7.5703125" style="199" customWidth="1"/>
    <col min="7691" max="7691" width="7.85546875" style="199" customWidth="1"/>
    <col min="7692" max="7707" width="0" style="199" hidden="1" customWidth="1"/>
    <col min="7708" max="7936" width="9.140625" style="199"/>
    <col min="7937" max="7937" width="4.7109375" style="199" customWidth="1"/>
    <col min="7938" max="7938" width="10.140625" style="199" customWidth="1"/>
    <col min="7939" max="7939" width="28.85546875" style="199" customWidth="1"/>
    <col min="7940" max="7940" width="6.5703125" style="199" customWidth="1"/>
    <col min="7941" max="7941" width="7.7109375" style="199" customWidth="1"/>
    <col min="7942" max="7942" width="8.140625" style="199" customWidth="1"/>
    <col min="7943" max="7943" width="9" style="199" customWidth="1"/>
    <col min="7944" max="7944" width="7" style="199" customWidth="1"/>
    <col min="7945" max="7946" width="7.5703125" style="199" customWidth="1"/>
    <col min="7947" max="7947" width="7.85546875" style="199" customWidth="1"/>
    <col min="7948" max="7963" width="0" style="199" hidden="1" customWidth="1"/>
    <col min="7964" max="8192" width="9.140625" style="199"/>
    <col min="8193" max="8193" width="4.7109375" style="199" customWidth="1"/>
    <col min="8194" max="8194" width="10.140625" style="199" customWidth="1"/>
    <col min="8195" max="8195" width="28.85546875" style="199" customWidth="1"/>
    <col min="8196" max="8196" width="6.5703125" style="199" customWidth="1"/>
    <col min="8197" max="8197" width="7.7109375" style="199" customWidth="1"/>
    <col min="8198" max="8198" width="8.140625" style="199" customWidth="1"/>
    <col min="8199" max="8199" width="9" style="199" customWidth="1"/>
    <col min="8200" max="8200" width="7" style="199" customWidth="1"/>
    <col min="8201" max="8202" width="7.5703125" style="199" customWidth="1"/>
    <col min="8203" max="8203" width="7.85546875" style="199" customWidth="1"/>
    <col min="8204" max="8219" width="0" style="199" hidden="1" customWidth="1"/>
    <col min="8220" max="8448" width="9.140625" style="199"/>
    <col min="8449" max="8449" width="4.7109375" style="199" customWidth="1"/>
    <col min="8450" max="8450" width="10.140625" style="199" customWidth="1"/>
    <col min="8451" max="8451" width="28.85546875" style="199" customWidth="1"/>
    <col min="8452" max="8452" width="6.5703125" style="199" customWidth="1"/>
    <col min="8453" max="8453" width="7.7109375" style="199" customWidth="1"/>
    <col min="8454" max="8454" width="8.140625" style="199" customWidth="1"/>
    <col min="8455" max="8455" width="9" style="199" customWidth="1"/>
    <col min="8456" max="8456" width="7" style="199" customWidth="1"/>
    <col min="8457" max="8458" width="7.5703125" style="199" customWidth="1"/>
    <col min="8459" max="8459" width="7.85546875" style="199" customWidth="1"/>
    <col min="8460" max="8475" width="0" style="199" hidden="1" customWidth="1"/>
    <col min="8476" max="8704" width="9.140625" style="199"/>
    <col min="8705" max="8705" width="4.7109375" style="199" customWidth="1"/>
    <col min="8706" max="8706" width="10.140625" style="199" customWidth="1"/>
    <col min="8707" max="8707" width="28.85546875" style="199" customWidth="1"/>
    <col min="8708" max="8708" width="6.5703125" style="199" customWidth="1"/>
    <col min="8709" max="8709" width="7.7109375" style="199" customWidth="1"/>
    <col min="8710" max="8710" width="8.140625" style="199" customWidth="1"/>
    <col min="8711" max="8711" width="9" style="199" customWidth="1"/>
    <col min="8712" max="8712" width="7" style="199" customWidth="1"/>
    <col min="8713" max="8714" width="7.5703125" style="199" customWidth="1"/>
    <col min="8715" max="8715" width="7.85546875" style="199" customWidth="1"/>
    <col min="8716" max="8731" width="0" style="199" hidden="1" customWidth="1"/>
    <col min="8732" max="8960" width="9.140625" style="199"/>
    <col min="8961" max="8961" width="4.7109375" style="199" customWidth="1"/>
    <col min="8962" max="8962" width="10.140625" style="199" customWidth="1"/>
    <col min="8963" max="8963" width="28.85546875" style="199" customWidth="1"/>
    <col min="8964" max="8964" width="6.5703125" style="199" customWidth="1"/>
    <col min="8965" max="8965" width="7.7109375" style="199" customWidth="1"/>
    <col min="8966" max="8966" width="8.140625" style="199" customWidth="1"/>
    <col min="8967" max="8967" width="9" style="199" customWidth="1"/>
    <col min="8968" max="8968" width="7" style="199" customWidth="1"/>
    <col min="8969" max="8970" width="7.5703125" style="199" customWidth="1"/>
    <col min="8971" max="8971" width="7.85546875" style="199" customWidth="1"/>
    <col min="8972" max="8987" width="0" style="199" hidden="1" customWidth="1"/>
    <col min="8988" max="9216" width="9.140625" style="199"/>
    <col min="9217" max="9217" width="4.7109375" style="199" customWidth="1"/>
    <col min="9218" max="9218" width="10.140625" style="199" customWidth="1"/>
    <col min="9219" max="9219" width="28.85546875" style="199" customWidth="1"/>
    <col min="9220" max="9220" width="6.5703125" style="199" customWidth="1"/>
    <col min="9221" max="9221" width="7.7109375" style="199" customWidth="1"/>
    <col min="9222" max="9222" width="8.140625" style="199" customWidth="1"/>
    <col min="9223" max="9223" width="9" style="199" customWidth="1"/>
    <col min="9224" max="9224" width="7" style="199" customWidth="1"/>
    <col min="9225" max="9226" width="7.5703125" style="199" customWidth="1"/>
    <col min="9227" max="9227" width="7.85546875" style="199" customWidth="1"/>
    <col min="9228" max="9243" width="0" style="199" hidden="1" customWidth="1"/>
    <col min="9244" max="9472" width="9.140625" style="199"/>
    <col min="9473" max="9473" width="4.7109375" style="199" customWidth="1"/>
    <col min="9474" max="9474" width="10.140625" style="199" customWidth="1"/>
    <col min="9475" max="9475" width="28.85546875" style="199" customWidth="1"/>
    <col min="9476" max="9476" width="6.5703125" style="199" customWidth="1"/>
    <col min="9477" max="9477" width="7.7109375" style="199" customWidth="1"/>
    <col min="9478" max="9478" width="8.140625" style="199" customWidth="1"/>
    <col min="9479" max="9479" width="9" style="199" customWidth="1"/>
    <col min="9480" max="9480" width="7" style="199" customWidth="1"/>
    <col min="9481" max="9482" width="7.5703125" style="199" customWidth="1"/>
    <col min="9483" max="9483" width="7.85546875" style="199" customWidth="1"/>
    <col min="9484" max="9499" width="0" style="199" hidden="1" customWidth="1"/>
    <col min="9500" max="9728" width="9.140625" style="199"/>
    <col min="9729" max="9729" width="4.7109375" style="199" customWidth="1"/>
    <col min="9730" max="9730" width="10.140625" style="199" customWidth="1"/>
    <col min="9731" max="9731" width="28.85546875" style="199" customWidth="1"/>
    <col min="9732" max="9732" width="6.5703125" style="199" customWidth="1"/>
    <col min="9733" max="9733" width="7.7109375" style="199" customWidth="1"/>
    <col min="9734" max="9734" width="8.140625" style="199" customWidth="1"/>
    <col min="9735" max="9735" width="9" style="199" customWidth="1"/>
    <col min="9736" max="9736" width="7" style="199" customWidth="1"/>
    <col min="9737" max="9738" width="7.5703125" style="199" customWidth="1"/>
    <col min="9739" max="9739" width="7.85546875" style="199" customWidth="1"/>
    <col min="9740" max="9755" width="0" style="199" hidden="1" customWidth="1"/>
    <col min="9756" max="9984" width="9.140625" style="199"/>
    <col min="9985" max="9985" width="4.7109375" style="199" customWidth="1"/>
    <col min="9986" max="9986" width="10.140625" style="199" customWidth="1"/>
    <col min="9987" max="9987" width="28.85546875" style="199" customWidth="1"/>
    <col min="9988" max="9988" width="6.5703125" style="199" customWidth="1"/>
    <col min="9989" max="9989" width="7.7109375" style="199" customWidth="1"/>
    <col min="9990" max="9990" width="8.140625" style="199" customWidth="1"/>
    <col min="9991" max="9991" width="9" style="199" customWidth="1"/>
    <col min="9992" max="9992" width="7" style="199" customWidth="1"/>
    <col min="9993" max="9994" width="7.5703125" style="199" customWidth="1"/>
    <col min="9995" max="9995" width="7.85546875" style="199" customWidth="1"/>
    <col min="9996" max="10011" width="0" style="199" hidden="1" customWidth="1"/>
    <col min="10012" max="10240" width="9.140625" style="199"/>
    <col min="10241" max="10241" width="4.7109375" style="199" customWidth="1"/>
    <col min="10242" max="10242" width="10.140625" style="199" customWidth="1"/>
    <col min="10243" max="10243" width="28.85546875" style="199" customWidth="1"/>
    <col min="10244" max="10244" width="6.5703125" style="199" customWidth="1"/>
    <col min="10245" max="10245" width="7.7109375" style="199" customWidth="1"/>
    <col min="10246" max="10246" width="8.140625" style="199" customWidth="1"/>
    <col min="10247" max="10247" width="9" style="199" customWidth="1"/>
    <col min="10248" max="10248" width="7" style="199" customWidth="1"/>
    <col min="10249" max="10250" width="7.5703125" style="199" customWidth="1"/>
    <col min="10251" max="10251" width="7.85546875" style="199" customWidth="1"/>
    <col min="10252" max="10267" width="0" style="199" hidden="1" customWidth="1"/>
    <col min="10268" max="10496" width="9.140625" style="199"/>
    <col min="10497" max="10497" width="4.7109375" style="199" customWidth="1"/>
    <col min="10498" max="10498" width="10.140625" style="199" customWidth="1"/>
    <col min="10499" max="10499" width="28.85546875" style="199" customWidth="1"/>
    <col min="10500" max="10500" width="6.5703125" style="199" customWidth="1"/>
    <col min="10501" max="10501" width="7.7109375" style="199" customWidth="1"/>
    <col min="10502" max="10502" width="8.140625" style="199" customWidth="1"/>
    <col min="10503" max="10503" width="9" style="199" customWidth="1"/>
    <col min="10504" max="10504" width="7" style="199" customWidth="1"/>
    <col min="10505" max="10506" width="7.5703125" style="199" customWidth="1"/>
    <col min="10507" max="10507" width="7.85546875" style="199" customWidth="1"/>
    <col min="10508" max="10523" width="0" style="199" hidden="1" customWidth="1"/>
    <col min="10524" max="10752" width="9.140625" style="199"/>
    <col min="10753" max="10753" width="4.7109375" style="199" customWidth="1"/>
    <col min="10754" max="10754" width="10.140625" style="199" customWidth="1"/>
    <col min="10755" max="10755" width="28.85546875" style="199" customWidth="1"/>
    <col min="10756" max="10756" width="6.5703125" style="199" customWidth="1"/>
    <col min="10757" max="10757" width="7.7109375" style="199" customWidth="1"/>
    <col min="10758" max="10758" width="8.140625" style="199" customWidth="1"/>
    <col min="10759" max="10759" width="9" style="199" customWidth="1"/>
    <col min="10760" max="10760" width="7" style="199" customWidth="1"/>
    <col min="10761" max="10762" width="7.5703125" style="199" customWidth="1"/>
    <col min="10763" max="10763" width="7.85546875" style="199" customWidth="1"/>
    <col min="10764" max="10779" width="0" style="199" hidden="1" customWidth="1"/>
    <col min="10780" max="11008" width="9.140625" style="199"/>
    <col min="11009" max="11009" width="4.7109375" style="199" customWidth="1"/>
    <col min="11010" max="11010" width="10.140625" style="199" customWidth="1"/>
    <col min="11011" max="11011" width="28.85546875" style="199" customWidth="1"/>
    <col min="11012" max="11012" width="6.5703125" style="199" customWidth="1"/>
    <col min="11013" max="11013" width="7.7109375" style="199" customWidth="1"/>
    <col min="11014" max="11014" width="8.140625" style="199" customWidth="1"/>
    <col min="11015" max="11015" width="9" style="199" customWidth="1"/>
    <col min="11016" max="11016" width="7" style="199" customWidth="1"/>
    <col min="11017" max="11018" width="7.5703125" style="199" customWidth="1"/>
    <col min="11019" max="11019" width="7.85546875" style="199" customWidth="1"/>
    <col min="11020" max="11035" width="0" style="199" hidden="1" customWidth="1"/>
    <col min="11036" max="11264" width="9.140625" style="199"/>
    <col min="11265" max="11265" width="4.7109375" style="199" customWidth="1"/>
    <col min="11266" max="11266" width="10.140625" style="199" customWidth="1"/>
    <col min="11267" max="11267" width="28.85546875" style="199" customWidth="1"/>
    <col min="11268" max="11268" width="6.5703125" style="199" customWidth="1"/>
    <col min="11269" max="11269" width="7.7109375" style="199" customWidth="1"/>
    <col min="11270" max="11270" width="8.140625" style="199" customWidth="1"/>
    <col min="11271" max="11271" width="9" style="199" customWidth="1"/>
    <col min="11272" max="11272" width="7" style="199" customWidth="1"/>
    <col min="11273" max="11274" width="7.5703125" style="199" customWidth="1"/>
    <col min="11275" max="11275" width="7.85546875" style="199" customWidth="1"/>
    <col min="11276" max="11291" width="0" style="199" hidden="1" customWidth="1"/>
    <col min="11292" max="11520" width="9.140625" style="199"/>
    <col min="11521" max="11521" width="4.7109375" style="199" customWidth="1"/>
    <col min="11522" max="11522" width="10.140625" style="199" customWidth="1"/>
    <col min="11523" max="11523" width="28.85546875" style="199" customWidth="1"/>
    <col min="11524" max="11524" width="6.5703125" style="199" customWidth="1"/>
    <col min="11525" max="11525" width="7.7109375" style="199" customWidth="1"/>
    <col min="11526" max="11526" width="8.140625" style="199" customWidth="1"/>
    <col min="11527" max="11527" width="9" style="199" customWidth="1"/>
    <col min="11528" max="11528" width="7" style="199" customWidth="1"/>
    <col min="11529" max="11530" width="7.5703125" style="199" customWidth="1"/>
    <col min="11531" max="11531" width="7.85546875" style="199" customWidth="1"/>
    <col min="11532" max="11547" width="0" style="199" hidden="1" customWidth="1"/>
    <col min="11548" max="11776" width="9.140625" style="199"/>
    <col min="11777" max="11777" width="4.7109375" style="199" customWidth="1"/>
    <col min="11778" max="11778" width="10.140625" style="199" customWidth="1"/>
    <col min="11779" max="11779" width="28.85546875" style="199" customWidth="1"/>
    <col min="11780" max="11780" width="6.5703125" style="199" customWidth="1"/>
    <col min="11781" max="11781" width="7.7109375" style="199" customWidth="1"/>
    <col min="11782" max="11782" width="8.140625" style="199" customWidth="1"/>
    <col min="11783" max="11783" width="9" style="199" customWidth="1"/>
    <col min="11784" max="11784" width="7" style="199" customWidth="1"/>
    <col min="11785" max="11786" width="7.5703125" style="199" customWidth="1"/>
    <col min="11787" max="11787" width="7.85546875" style="199" customWidth="1"/>
    <col min="11788" max="11803" width="0" style="199" hidden="1" customWidth="1"/>
    <col min="11804" max="12032" width="9.140625" style="199"/>
    <col min="12033" max="12033" width="4.7109375" style="199" customWidth="1"/>
    <col min="12034" max="12034" width="10.140625" style="199" customWidth="1"/>
    <col min="12035" max="12035" width="28.85546875" style="199" customWidth="1"/>
    <col min="12036" max="12036" width="6.5703125" style="199" customWidth="1"/>
    <col min="12037" max="12037" width="7.7109375" style="199" customWidth="1"/>
    <col min="12038" max="12038" width="8.140625" style="199" customWidth="1"/>
    <col min="12039" max="12039" width="9" style="199" customWidth="1"/>
    <col min="12040" max="12040" width="7" style="199" customWidth="1"/>
    <col min="12041" max="12042" width="7.5703125" style="199" customWidth="1"/>
    <col min="12043" max="12043" width="7.85546875" style="199" customWidth="1"/>
    <col min="12044" max="12059" width="0" style="199" hidden="1" customWidth="1"/>
    <col min="12060" max="12288" width="9.140625" style="199"/>
    <col min="12289" max="12289" width="4.7109375" style="199" customWidth="1"/>
    <col min="12290" max="12290" width="10.140625" style="199" customWidth="1"/>
    <col min="12291" max="12291" width="28.85546875" style="199" customWidth="1"/>
    <col min="12292" max="12292" width="6.5703125" style="199" customWidth="1"/>
    <col min="12293" max="12293" width="7.7109375" style="199" customWidth="1"/>
    <col min="12294" max="12294" width="8.140625" style="199" customWidth="1"/>
    <col min="12295" max="12295" width="9" style="199" customWidth="1"/>
    <col min="12296" max="12296" width="7" style="199" customWidth="1"/>
    <col min="12297" max="12298" width="7.5703125" style="199" customWidth="1"/>
    <col min="12299" max="12299" width="7.85546875" style="199" customWidth="1"/>
    <col min="12300" max="12315" width="0" style="199" hidden="1" customWidth="1"/>
    <col min="12316" max="12544" width="9.140625" style="199"/>
    <col min="12545" max="12545" width="4.7109375" style="199" customWidth="1"/>
    <col min="12546" max="12546" width="10.140625" style="199" customWidth="1"/>
    <col min="12547" max="12547" width="28.85546875" style="199" customWidth="1"/>
    <col min="12548" max="12548" width="6.5703125" style="199" customWidth="1"/>
    <col min="12549" max="12549" width="7.7109375" style="199" customWidth="1"/>
    <col min="12550" max="12550" width="8.140625" style="199" customWidth="1"/>
    <col min="12551" max="12551" width="9" style="199" customWidth="1"/>
    <col min="12552" max="12552" width="7" style="199" customWidth="1"/>
    <col min="12553" max="12554" width="7.5703125" style="199" customWidth="1"/>
    <col min="12555" max="12555" width="7.85546875" style="199" customWidth="1"/>
    <col min="12556" max="12571" width="0" style="199" hidden="1" customWidth="1"/>
    <col min="12572" max="12800" width="9.140625" style="199"/>
    <col min="12801" max="12801" width="4.7109375" style="199" customWidth="1"/>
    <col min="12802" max="12802" width="10.140625" style="199" customWidth="1"/>
    <col min="12803" max="12803" width="28.85546875" style="199" customWidth="1"/>
    <col min="12804" max="12804" width="6.5703125" style="199" customWidth="1"/>
    <col min="12805" max="12805" width="7.7109375" style="199" customWidth="1"/>
    <col min="12806" max="12806" width="8.140625" style="199" customWidth="1"/>
    <col min="12807" max="12807" width="9" style="199" customWidth="1"/>
    <col min="12808" max="12808" width="7" style="199" customWidth="1"/>
    <col min="12809" max="12810" width="7.5703125" style="199" customWidth="1"/>
    <col min="12811" max="12811" width="7.85546875" style="199" customWidth="1"/>
    <col min="12812" max="12827" width="0" style="199" hidden="1" customWidth="1"/>
    <col min="12828" max="13056" width="9.140625" style="199"/>
    <col min="13057" max="13057" width="4.7109375" style="199" customWidth="1"/>
    <col min="13058" max="13058" width="10.140625" style="199" customWidth="1"/>
    <col min="13059" max="13059" width="28.85546875" style="199" customWidth="1"/>
    <col min="13060" max="13060" width="6.5703125" style="199" customWidth="1"/>
    <col min="13061" max="13061" width="7.7109375" style="199" customWidth="1"/>
    <col min="13062" max="13062" width="8.140625" style="199" customWidth="1"/>
    <col min="13063" max="13063" width="9" style="199" customWidth="1"/>
    <col min="13064" max="13064" width="7" style="199" customWidth="1"/>
    <col min="13065" max="13066" width="7.5703125" style="199" customWidth="1"/>
    <col min="13067" max="13067" width="7.85546875" style="199" customWidth="1"/>
    <col min="13068" max="13083" width="0" style="199" hidden="1" customWidth="1"/>
    <col min="13084" max="13312" width="9.140625" style="199"/>
    <col min="13313" max="13313" width="4.7109375" style="199" customWidth="1"/>
    <col min="13314" max="13314" width="10.140625" style="199" customWidth="1"/>
    <col min="13315" max="13315" width="28.85546875" style="199" customWidth="1"/>
    <col min="13316" max="13316" width="6.5703125" style="199" customWidth="1"/>
    <col min="13317" max="13317" width="7.7109375" style="199" customWidth="1"/>
    <col min="13318" max="13318" width="8.140625" style="199" customWidth="1"/>
    <col min="13319" max="13319" width="9" style="199" customWidth="1"/>
    <col min="13320" max="13320" width="7" style="199" customWidth="1"/>
    <col min="13321" max="13322" width="7.5703125" style="199" customWidth="1"/>
    <col min="13323" max="13323" width="7.85546875" style="199" customWidth="1"/>
    <col min="13324" max="13339" width="0" style="199" hidden="1" customWidth="1"/>
    <col min="13340" max="13568" width="9.140625" style="199"/>
    <col min="13569" max="13569" width="4.7109375" style="199" customWidth="1"/>
    <col min="13570" max="13570" width="10.140625" style="199" customWidth="1"/>
    <col min="13571" max="13571" width="28.85546875" style="199" customWidth="1"/>
    <col min="13572" max="13572" width="6.5703125" style="199" customWidth="1"/>
    <col min="13573" max="13573" width="7.7109375" style="199" customWidth="1"/>
    <col min="13574" max="13574" width="8.140625" style="199" customWidth="1"/>
    <col min="13575" max="13575" width="9" style="199" customWidth="1"/>
    <col min="13576" max="13576" width="7" style="199" customWidth="1"/>
    <col min="13577" max="13578" width="7.5703125" style="199" customWidth="1"/>
    <col min="13579" max="13579" width="7.85546875" style="199" customWidth="1"/>
    <col min="13580" max="13595" width="0" style="199" hidden="1" customWidth="1"/>
    <col min="13596" max="13824" width="9.140625" style="199"/>
    <col min="13825" max="13825" width="4.7109375" style="199" customWidth="1"/>
    <col min="13826" max="13826" width="10.140625" style="199" customWidth="1"/>
    <col min="13827" max="13827" width="28.85546875" style="199" customWidth="1"/>
    <col min="13828" max="13828" width="6.5703125" style="199" customWidth="1"/>
    <col min="13829" max="13829" width="7.7109375" style="199" customWidth="1"/>
    <col min="13830" max="13830" width="8.140625" style="199" customWidth="1"/>
    <col min="13831" max="13831" width="9" style="199" customWidth="1"/>
    <col min="13832" max="13832" width="7" style="199" customWidth="1"/>
    <col min="13833" max="13834" width="7.5703125" style="199" customWidth="1"/>
    <col min="13835" max="13835" width="7.85546875" style="199" customWidth="1"/>
    <col min="13836" max="13851" width="0" style="199" hidden="1" customWidth="1"/>
    <col min="13852" max="14080" width="9.140625" style="199"/>
    <col min="14081" max="14081" width="4.7109375" style="199" customWidth="1"/>
    <col min="14082" max="14082" width="10.140625" style="199" customWidth="1"/>
    <col min="14083" max="14083" width="28.85546875" style="199" customWidth="1"/>
    <col min="14084" max="14084" width="6.5703125" style="199" customWidth="1"/>
    <col min="14085" max="14085" width="7.7109375" style="199" customWidth="1"/>
    <col min="14086" max="14086" width="8.140625" style="199" customWidth="1"/>
    <col min="14087" max="14087" width="9" style="199" customWidth="1"/>
    <col min="14088" max="14088" width="7" style="199" customWidth="1"/>
    <col min="14089" max="14090" width="7.5703125" style="199" customWidth="1"/>
    <col min="14091" max="14091" width="7.85546875" style="199" customWidth="1"/>
    <col min="14092" max="14107" width="0" style="199" hidden="1" customWidth="1"/>
    <col min="14108" max="14336" width="9.140625" style="199"/>
    <col min="14337" max="14337" width="4.7109375" style="199" customWidth="1"/>
    <col min="14338" max="14338" width="10.140625" style="199" customWidth="1"/>
    <col min="14339" max="14339" width="28.85546875" style="199" customWidth="1"/>
    <col min="14340" max="14340" width="6.5703125" style="199" customWidth="1"/>
    <col min="14341" max="14341" width="7.7109375" style="199" customWidth="1"/>
    <col min="14342" max="14342" width="8.140625" style="199" customWidth="1"/>
    <col min="14343" max="14343" width="9" style="199" customWidth="1"/>
    <col min="14344" max="14344" width="7" style="199" customWidth="1"/>
    <col min="14345" max="14346" width="7.5703125" style="199" customWidth="1"/>
    <col min="14347" max="14347" width="7.85546875" style="199" customWidth="1"/>
    <col min="14348" max="14363" width="0" style="199" hidden="1" customWidth="1"/>
    <col min="14364" max="14592" width="9.140625" style="199"/>
    <col min="14593" max="14593" width="4.7109375" style="199" customWidth="1"/>
    <col min="14594" max="14594" width="10.140625" style="199" customWidth="1"/>
    <col min="14595" max="14595" width="28.85546875" style="199" customWidth="1"/>
    <col min="14596" max="14596" width="6.5703125" style="199" customWidth="1"/>
    <col min="14597" max="14597" width="7.7109375" style="199" customWidth="1"/>
    <col min="14598" max="14598" width="8.140625" style="199" customWidth="1"/>
    <col min="14599" max="14599" width="9" style="199" customWidth="1"/>
    <col min="14600" max="14600" width="7" style="199" customWidth="1"/>
    <col min="14601" max="14602" width="7.5703125" style="199" customWidth="1"/>
    <col min="14603" max="14603" width="7.85546875" style="199" customWidth="1"/>
    <col min="14604" max="14619" width="0" style="199" hidden="1" customWidth="1"/>
    <col min="14620" max="14848" width="9.140625" style="199"/>
    <col min="14849" max="14849" width="4.7109375" style="199" customWidth="1"/>
    <col min="14850" max="14850" width="10.140625" style="199" customWidth="1"/>
    <col min="14851" max="14851" width="28.85546875" style="199" customWidth="1"/>
    <col min="14852" max="14852" width="6.5703125" style="199" customWidth="1"/>
    <col min="14853" max="14853" width="7.7109375" style="199" customWidth="1"/>
    <col min="14854" max="14854" width="8.140625" style="199" customWidth="1"/>
    <col min="14855" max="14855" width="9" style="199" customWidth="1"/>
    <col min="14856" max="14856" width="7" style="199" customWidth="1"/>
    <col min="14857" max="14858" width="7.5703125" style="199" customWidth="1"/>
    <col min="14859" max="14859" width="7.85546875" style="199" customWidth="1"/>
    <col min="14860" max="14875" width="0" style="199" hidden="1" customWidth="1"/>
    <col min="14876" max="15104" width="9.140625" style="199"/>
    <col min="15105" max="15105" width="4.7109375" style="199" customWidth="1"/>
    <col min="15106" max="15106" width="10.140625" style="199" customWidth="1"/>
    <col min="15107" max="15107" width="28.85546875" style="199" customWidth="1"/>
    <col min="15108" max="15108" width="6.5703125" style="199" customWidth="1"/>
    <col min="15109" max="15109" width="7.7109375" style="199" customWidth="1"/>
    <col min="15110" max="15110" width="8.140625" style="199" customWidth="1"/>
    <col min="15111" max="15111" width="9" style="199" customWidth="1"/>
    <col min="15112" max="15112" width="7" style="199" customWidth="1"/>
    <col min="15113" max="15114" width="7.5703125" style="199" customWidth="1"/>
    <col min="15115" max="15115" width="7.85546875" style="199" customWidth="1"/>
    <col min="15116" max="15131" width="0" style="199" hidden="1" customWidth="1"/>
    <col min="15132" max="15360" width="9.140625" style="199"/>
    <col min="15361" max="15361" width="4.7109375" style="199" customWidth="1"/>
    <col min="15362" max="15362" width="10.140625" style="199" customWidth="1"/>
    <col min="15363" max="15363" width="28.85546875" style="199" customWidth="1"/>
    <col min="15364" max="15364" width="6.5703125" style="199" customWidth="1"/>
    <col min="15365" max="15365" width="7.7109375" style="199" customWidth="1"/>
    <col min="15366" max="15366" width="8.140625" style="199" customWidth="1"/>
    <col min="15367" max="15367" width="9" style="199" customWidth="1"/>
    <col min="15368" max="15368" width="7" style="199" customWidth="1"/>
    <col min="15369" max="15370" width="7.5703125" style="199" customWidth="1"/>
    <col min="15371" max="15371" width="7.85546875" style="199" customWidth="1"/>
    <col min="15372" max="15387" width="0" style="199" hidden="1" customWidth="1"/>
    <col min="15388" max="15616" width="9.140625" style="199"/>
    <col min="15617" max="15617" width="4.7109375" style="199" customWidth="1"/>
    <col min="15618" max="15618" width="10.140625" style="199" customWidth="1"/>
    <col min="15619" max="15619" width="28.85546875" style="199" customWidth="1"/>
    <col min="15620" max="15620" width="6.5703125" style="199" customWidth="1"/>
    <col min="15621" max="15621" width="7.7109375" style="199" customWidth="1"/>
    <col min="15622" max="15622" width="8.140625" style="199" customWidth="1"/>
    <col min="15623" max="15623" width="9" style="199" customWidth="1"/>
    <col min="15624" max="15624" width="7" style="199" customWidth="1"/>
    <col min="15625" max="15626" width="7.5703125" style="199" customWidth="1"/>
    <col min="15627" max="15627" width="7.85546875" style="199" customWidth="1"/>
    <col min="15628" max="15643" width="0" style="199" hidden="1" customWidth="1"/>
    <col min="15644" max="15872" width="9.140625" style="199"/>
    <col min="15873" max="15873" width="4.7109375" style="199" customWidth="1"/>
    <col min="15874" max="15874" width="10.140625" style="199" customWidth="1"/>
    <col min="15875" max="15875" width="28.85546875" style="199" customWidth="1"/>
    <col min="15876" max="15876" width="6.5703125" style="199" customWidth="1"/>
    <col min="15877" max="15877" width="7.7109375" style="199" customWidth="1"/>
    <col min="15878" max="15878" width="8.140625" style="199" customWidth="1"/>
    <col min="15879" max="15879" width="9" style="199" customWidth="1"/>
    <col min="15880" max="15880" width="7" style="199" customWidth="1"/>
    <col min="15881" max="15882" width="7.5703125" style="199" customWidth="1"/>
    <col min="15883" max="15883" width="7.85546875" style="199" customWidth="1"/>
    <col min="15884" max="15899" width="0" style="199" hidden="1" customWidth="1"/>
    <col min="15900" max="16128" width="9.140625" style="199"/>
    <col min="16129" max="16129" width="4.7109375" style="199" customWidth="1"/>
    <col min="16130" max="16130" width="10.140625" style="199" customWidth="1"/>
    <col min="16131" max="16131" width="28.85546875" style="199" customWidth="1"/>
    <col min="16132" max="16132" width="6.5703125" style="199" customWidth="1"/>
    <col min="16133" max="16133" width="7.7109375" style="199" customWidth="1"/>
    <col min="16134" max="16134" width="8.140625" style="199" customWidth="1"/>
    <col min="16135" max="16135" width="9" style="199" customWidth="1"/>
    <col min="16136" max="16136" width="7" style="199" customWidth="1"/>
    <col min="16137" max="16138" width="7.5703125" style="199" customWidth="1"/>
    <col min="16139" max="16139" width="7.85546875" style="199" customWidth="1"/>
    <col min="16140" max="16155" width="0" style="199" hidden="1" customWidth="1"/>
    <col min="16156" max="16384" width="9.140625" style="199"/>
  </cols>
  <sheetData>
    <row r="1" spans="1:27" ht="21" customHeight="1">
      <c r="A1" s="326"/>
      <c r="B1" s="327"/>
      <c r="C1" s="326"/>
      <c r="D1" s="328"/>
      <c r="E1" s="328"/>
      <c r="F1" s="329"/>
      <c r="G1" s="355" t="s">
        <v>474</v>
      </c>
      <c r="H1" s="355"/>
      <c r="I1" s="355"/>
      <c r="J1" s="355"/>
      <c r="K1" s="355"/>
    </row>
    <row r="2" spans="1:27" s="274" customFormat="1" ht="15.75">
      <c r="A2" s="330"/>
      <c r="B2" s="331"/>
      <c r="C2" s="330"/>
      <c r="D2" s="332"/>
      <c r="E2" s="332"/>
      <c r="F2" s="333"/>
      <c r="G2" s="355"/>
      <c r="H2" s="355"/>
      <c r="I2" s="355"/>
      <c r="J2" s="355"/>
      <c r="K2" s="355"/>
      <c r="O2" s="275"/>
      <c r="P2" s="276"/>
    </row>
    <row r="3" spans="1:27" s="274" customFormat="1" ht="26.25" customHeight="1">
      <c r="A3" s="333"/>
      <c r="B3" s="334"/>
      <c r="C3" s="332"/>
      <c r="D3" s="335"/>
      <c r="E3" s="332"/>
      <c r="F3" s="333"/>
      <c r="G3" s="355"/>
      <c r="H3" s="355"/>
      <c r="I3" s="355"/>
      <c r="J3" s="355"/>
      <c r="K3" s="355"/>
      <c r="L3" s="277"/>
      <c r="M3" s="277"/>
      <c r="N3" s="277"/>
      <c r="O3" s="278"/>
      <c r="P3" s="276"/>
    </row>
    <row r="4" spans="1:27" s="274" customFormat="1" ht="15" customHeight="1">
      <c r="A4" s="333"/>
      <c r="B4" s="334"/>
      <c r="C4" s="332"/>
      <c r="D4" s="335"/>
      <c r="E4" s="332"/>
      <c r="F4" s="333"/>
      <c r="G4" s="336"/>
      <c r="H4" s="336"/>
      <c r="I4" s="336"/>
      <c r="J4" s="336"/>
      <c r="K4" s="336"/>
      <c r="L4" s="277"/>
      <c r="M4" s="277"/>
      <c r="N4" s="277"/>
      <c r="O4" s="278"/>
      <c r="P4" s="276"/>
    </row>
    <row r="5" spans="1:27" s="274" customFormat="1" ht="49.5" customHeight="1">
      <c r="A5" s="356" t="s">
        <v>378</v>
      </c>
      <c r="B5" s="357"/>
      <c r="C5" s="358"/>
      <c r="D5" s="372" t="s">
        <v>379</v>
      </c>
      <c r="E5" s="372"/>
      <c r="F5" s="372"/>
      <c r="G5" s="372"/>
      <c r="H5" s="372"/>
      <c r="I5" s="372"/>
      <c r="J5" s="372"/>
      <c r="K5" s="372"/>
      <c r="O5" s="275"/>
      <c r="P5" s="276"/>
    </row>
    <row r="6" spans="1:27" s="274" customFormat="1" ht="69.75" customHeight="1">
      <c r="A6" s="359" t="s">
        <v>369</v>
      </c>
      <c r="B6" s="360"/>
      <c r="C6" s="361"/>
      <c r="D6" s="365" t="s">
        <v>370</v>
      </c>
      <c r="E6" s="365"/>
      <c r="F6" s="365"/>
      <c r="G6" s="366" t="s">
        <v>379</v>
      </c>
      <c r="H6" s="366"/>
      <c r="I6" s="366"/>
      <c r="J6" s="366"/>
      <c r="K6" s="366"/>
      <c r="O6" s="275"/>
      <c r="P6" s="276"/>
    </row>
    <row r="7" spans="1:27" s="274" customFormat="1" ht="36.75" customHeight="1">
      <c r="A7" s="362"/>
      <c r="B7" s="363"/>
      <c r="C7" s="364"/>
      <c r="D7" s="367" t="s">
        <v>372</v>
      </c>
      <c r="E7" s="368"/>
      <c r="F7" s="369"/>
      <c r="G7" s="366" t="s">
        <v>380</v>
      </c>
      <c r="H7" s="366"/>
      <c r="I7" s="366"/>
      <c r="J7" s="366"/>
      <c r="K7" s="366"/>
      <c r="O7" s="275"/>
      <c r="P7" s="276"/>
    </row>
    <row r="8" spans="1:27" s="282" customFormat="1" ht="12" customHeight="1">
      <c r="A8" s="337"/>
      <c r="B8" s="374"/>
      <c r="C8" s="374"/>
      <c r="D8" s="374"/>
      <c r="E8" s="374"/>
      <c r="F8" s="374"/>
      <c r="G8" s="374"/>
      <c r="H8" s="374"/>
      <c r="I8" s="374"/>
      <c r="J8" s="374"/>
      <c r="K8" s="338"/>
      <c r="L8" s="279"/>
      <c r="M8" s="279"/>
      <c r="N8" s="279"/>
      <c r="O8" s="280"/>
      <c r="P8" s="281"/>
      <c r="Q8" s="279"/>
    </row>
    <row r="9" spans="1:27" ht="15" customHeight="1">
      <c r="A9" s="210"/>
      <c r="B9" s="209" t="s">
        <v>191</v>
      </c>
      <c r="C9" s="211" t="s">
        <v>192</v>
      </c>
      <c r="D9" s="208"/>
      <c r="E9" s="208"/>
      <c r="F9" s="212"/>
      <c r="G9" s="212"/>
      <c r="H9" s="212"/>
      <c r="I9" s="212"/>
      <c r="J9" s="212"/>
      <c r="K9" s="205"/>
      <c r="L9" s="210"/>
      <c r="M9" s="210"/>
      <c r="N9" s="210"/>
      <c r="O9" s="210"/>
      <c r="P9" s="210"/>
      <c r="Q9" s="210"/>
      <c r="R9" s="210"/>
    </row>
    <row r="10" spans="1:27" s="214" customFormat="1" ht="17.45" customHeight="1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213"/>
      <c r="M10" s="213"/>
      <c r="N10" s="213"/>
      <c r="O10" s="213"/>
      <c r="P10" s="213"/>
      <c r="Q10" s="213"/>
      <c r="R10" s="213"/>
    </row>
    <row r="11" spans="1:27">
      <c r="A11" s="215" t="s">
        <v>193</v>
      </c>
      <c r="B11" s="206"/>
      <c r="C11" s="210"/>
      <c r="D11" s="205"/>
      <c r="E11" s="201"/>
      <c r="F11" s="216" t="s">
        <v>194</v>
      </c>
      <c r="H11" s="205" t="s">
        <v>195</v>
      </c>
      <c r="I11" s="205"/>
      <c r="J11" s="215" t="s">
        <v>196</v>
      </c>
      <c r="K11" s="205"/>
      <c r="L11" s="218"/>
      <c r="M11" s="218"/>
      <c r="N11" s="218"/>
      <c r="O11" s="218"/>
      <c r="P11" s="218"/>
      <c r="Q11" s="210"/>
      <c r="R11" s="210"/>
    </row>
    <row r="12" spans="1:27" ht="6" customHeight="1" thickBot="1">
      <c r="B12" s="200"/>
      <c r="D12" s="201"/>
      <c r="E12" s="201"/>
      <c r="F12" s="201"/>
      <c r="G12" s="201"/>
      <c r="H12" s="201"/>
      <c r="I12" s="201"/>
      <c r="J12" s="201"/>
      <c r="K12" s="201"/>
      <c r="P12" s="19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</row>
    <row r="13" spans="1:27" s="230" customFormat="1" ht="25.5" customHeight="1" thickTop="1">
      <c r="A13" s="220"/>
      <c r="B13" s="220"/>
      <c r="C13" s="221"/>
      <c r="D13" s="220"/>
      <c r="E13" s="222" t="s">
        <v>32</v>
      </c>
      <c r="F13" s="223"/>
      <c r="G13" s="222" t="s">
        <v>197</v>
      </c>
      <c r="H13" s="224"/>
      <c r="I13" s="223"/>
      <c r="J13" s="225" t="s">
        <v>198</v>
      </c>
      <c r="K13" s="226"/>
      <c r="L13" s="227" t="s">
        <v>197</v>
      </c>
      <c r="M13" s="227"/>
      <c r="N13" s="228" t="s">
        <v>199</v>
      </c>
      <c r="O13" s="228"/>
      <c r="P13" s="229"/>
      <c r="Q13" s="227" t="s">
        <v>200</v>
      </c>
      <c r="R13" s="227"/>
      <c r="S13" s="227"/>
      <c r="T13" s="227"/>
      <c r="U13" s="228" t="s">
        <v>199</v>
      </c>
      <c r="V13" s="228"/>
      <c r="W13" s="220" t="s">
        <v>201</v>
      </c>
      <c r="X13" s="220" t="s">
        <v>202</v>
      </c>
      <c r="Y13" s="227" t="s">
        <v>32</v>
      </c>
      <c r="Z13" s="228"/>
      <c r="AA13" s="228"/>
    </row>
    <row r="14" spans="1:27" s="230" customFormat="1" ht="36.75" thickBot="1">
      <c r="A14" s="231" t="s">
        <v>203</v>
      </c>
      <c r="B14" s="231" t="s">
        <v>204</v>
      </c>
      <c r="C14" s="232" t="s">
        <v>205</v>
      </c>
      <c r="D14" s="231" t="s">
        <v>206</v>
      </c>
      <c r="E14" s="233" t="s">
        <v>41</v>
      </c>
      <c r="F14" s="234" t="s">
        <v>207</v>
      </c>
      <c r="G14" s="370" t="s">
        <v>41</v>
      </c>
      <c r="H14" s="370" t="s">
        <v>208</v>
      </c>
      <c r="I14" s="234" t="s">
        <v>207</v>
      </c>
      <c r="J14" s="235" t="s">
        <v>209</v>
      </c>
      <c r="K14" s="236"/>
      <c r="L14" s="231"/>
      <c r="M14" s="231"/>
      <c r="N14" s="237"/>
      <c r="O14" s="238"/>
      <c r="P14" s="238"/>
      <c r="Q14" s="234"/>
      <c r="S14" s="231"/>
      <c r="T14" s="231"/>
      <c r="U14" s="239"/>
      <c r="V14" s="240"/>
      <c r="W14" s="241" t="s">
        <v>210</v>
      </c>
      <c r="X14" s="241" t="s">
        <v>211</v>
      </c>
      <c r="Y14" s="241" t="s">
        <v>212</v>
      </c>
      <c r="Z14" s="242" t="s">
        <v>213</v>
      </c>
      <c r="AA14" s="242" t="s">
        <v>214</v>
      </c>
    </row>
    <row r="15" spans="1:27" s="245" customFormat="1" ht="35.1" customHeight="1" thickTop="1" thickBot="1">
      <c r="A15" s="241"/>
      <c r="B15" s="241"/>
      <c r="C15" s="243"/>
      <c r="D15" s="241"/>
      <c r="E15" s="242" t="s">
        <v>208</v>
      </c>
      <c r="F15" s="242" t="s">
        <v>215</v>
      </c>
      <c r="G15" s="371"/>
      <c r="H15" s="371"/>
      <c r="I15" s="242" t="s">
        <v>215</v>
      </c>
      <c r="J15" s="242" t="s">
        <v>216</v>
      </c>
      <c r="K15" s="242" t="s">
        <v>41</v>
      </c>
      <c r="L15" s="234" t="s">
        <v>217</v>
      </c>
      <c r="M15" s="242" t="s">
        <v>218</v>
      </c>
      <c r="N15" s="244" t="s">
        <v>219</v>
      </c>
      <c r="O15" s="242" t="s">
        <v>220</v>
      </c>
      <c r="P15" s="242"/>
      <c r="Q15" s="231" t="s">
        <v>41</v>
      </c>
      <c r="R15" s="231" t="s">
        <v>221</v>
      </c>
      <c r="S15" s="231" t="s">
        <v>217</v>
      </c>
      <c r="T15" s="241" t="s">
        <v>218</v>
      </c>
      <c r="U15" s="244" t="s">
        <v>219</v>
      </c>
      <c r="V15" s="241" t="s">
        <v>220</v>
      </c>
      <c r="W15" s="231"/>
      <c r="X15" s="231"/>
      <c r="Y15" s="231"/>
      <c r="Z15" s="231"/>
      <c r="AA15" s="231"/>
    </row>
    <row r="16" spans="1:27" s="249" customFormat="1" thickTop="1" thickBot="1">
      <c r="A16" s="246">
        <v>1</v>
      </c>
      <c r="B16" s="246">
        <v>2</v>
      </c>
      <c r="C16" s="247">
        <v>3</v>
      </c>
      <c r="D16" s="246">
        <v>4</v>
      </c>
      <c r="E16" s="246">
        <v>5</v>
      </c>
      <c r="F16" s="246">
        <v>6</v>
      </c>
      <c r="G16" s="246">
        <v>7</v>
      </c>
      <c r="H16" s="246">
        <v>8</v>
      </c>
      <c r="I16" s="246">
        <v>9</v>
      </c>
      <c r="J16" s="246">
        <v>10</v>
      </c>
      <c r="K16" s="246">
        <v>11</v>
      </c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</row>
    <row r="17" spans="1:16" ht="12" thickTop="1">
      <c r="A17" s="250"/>
      <c r="B17" s="251"/>
      <c r="C17" s="252" t="s">
        <v>222</v>
      </c>
      <c r="D17" s="253"/>
      <c r="E17" s="253"/>
      <c r="F17" s="253"/>
      <c r="G17" s="253"/>
      <c r="H17" s="253"/>
      <c r="I17" s="253"/>
      <c r="J17" s="253"/>
      <c r="K17" s="253"/>
      <c r="P17" s="199"/>
    </row>
    <row r="18" spans="1:16">
      <c r="A18" s="250" t="s">
        <v>223</v>
      </c>
      <c r="B18" s="251" t="s">
        <v>224</v>
      </c>
      <c r="C18" s="254" t="s">
        <v>225</v>
      </c>
      <c r="D18" s="253">
        <v>2.25</v>
      </c>
      <c r="E18" s="255">
        <v>30.5</v>
      </c>
      <c r="F18" s="253"/>
      <c r="G18" s="253">
        <v>69</v>
      </c>
      <c r="H18" s="253">
        <v>69</v>
      </c>
      <c r="I18" s="253"/>
      <c r="J18" s="255">
        <v>3.91</v>
      </c>
      <c r="K18" s="255">
        <v>9</v>
      </c>
      <c r="P18" s="199"/>
    </row>
    <row r="19" spans="1:16">
      <c r="A19" s="200"/>
      <c r="B19" s="256"/>
      <c r="C19" s="204" t="s">
        <v>226</v>
      </c>
      <c r="E19" s="217">
        <v>30.5</v>
      </c>
      <c r="P19" s="199"/>
    </row>
    <row r="20" spans="1:16">
      <c r="A20" s="250" t="s">
        <v>178</v>
      </c>
      <c r="B20" s="251" t="s">
        <v>227</v>
      </c>
      <c r="C20" s="254" t="s">
        <v>228</v>
      </c>
      <c r="D20" s="253">
        <v>0.1</v>
      </c>
      <c r="E20" s="255">
        <v>23.81</v>
      </c>
      <c r="F20" s="253"/>
      <c r="G20" s="253">
        <v>2</v>
      </c>
      <c r="H20" s="253"/>
      <c r="I20" s="253"/>
      <c r="J20" s="255">
        <v>1.03</v>
      </c>
      <c r="K20" s="253"/>
      <c r="P20" s="199"/>
    </row>
    <row r="21" spans="1:16">
      <c r="A21" s="200"/>
      <c r="B21" s="256"/>
      <c r="C21" s="204" t="s">
        <v>229</v>
      </c>
      <c r="E21" s="217">
        <v>7.41</v>
      </c>
      <c r="P21" s="199"/>
    </row>
    <row r="22" spans="1:16">
      <c r="A22" s="200"/>
      <c r="B22" s="256"/>
      <c r="C22" s="204" t="s">
        <v>230</v>
      </c>
      <c r="P22" s="199"/>
    </row>
    <row r="23" spans="1:16">
      <c r="A23" s="200"/>
      <c r="B23" s="256"/>
      <c r="C23" s="204" t="s">
        <v>231</v>
      </c>
      <c r="P23" s="199"/>
    </row>
    <row r="24" spans="1:16">
      <c r="A24" s="200"/>
      <c r="B24" s="256"/>
      <c r="C24" s="204" t="s">
        <v>232</v>
      </c>
      <c r="P24" s="199"/>
    </row>
    <row r="25" spans="1:16">
      <c r="A25" s="200"/>
      <c r="B25" s="256"/>
      <c r="C25" s="204" t="s">
        <v>233</v>
      </c>
      <c r="P25" s="199"/>
    </row>
    <row r="26" spans="1:16">
      <c r="A26" s="200"/>
      <c r="B26" s="256"/>
      <c r="C26" s="204" t="s">
        <v>234</v>
      </c>
      <c r="P26" s="199"/>
    </row>
    <row r="27" spans="1:16">
      <c r="A27" s="250" t="s">
        <v>144</v>
      </c>
      <c r="B27" s="251" t="s">
        <v>235</v>
      </c>
      <c r="C27" s="254" t="s">
        <v>236</v>
      </c>
      <c r="D27" s="253">
        <v>0.1</v>
      </c>
      <c r="E27" s="253">
        <v>19.98</v>
      </c>
      <c r="F27" s="253">
        <v>19.98</v>
      </c>
      <c r="G27" s="253">
        <v>2</v>
      </c>
      <c r="H27" s="253"/>
      <c r="I27" s="253">
        <v>2</v>
      </c>
      <c r="J27" s="253"/>
      <c r="K27" s="253"/>
      <c r="P27" s="199"/>
    </row>
    <row r="28" spans="1:16">
      <c r="A28" s="200"/>
      <c r="B28" s="256" t="s">
        <v>237</v>
      </c>
      <c r="C28" s="204" t="s">
        <v>238</v>
      </c>
      <c r="P28" s="199"/>
    </row>
    <row r="29" spans="1:16">
      <c r="A29" s="200"/>
      <c r="B29" s="256"/>
      <c r="C29" s="204" t="s">
        <v>239</v>
      </c>
      <c r="P29" s="199"/>
    </row>
    <row r="30" spans="1:16">
      <c r="A30" s="200"/>
      <c r="B30" s="256"/>
      <c r="C30" s="204" t="s">
        <v>240</v>
      </c>
      <c r="P30" s="199"/>
    </row>
    <row r="31" spans="1:16">
      <c r="A31" s="200"/>
      <c r="B31" s="256"/>
      <c r="C31" s="204" t="s">
        <v>231</v>
      </c>
      <c r="P31" s="199"/>
    </row>
    <row r="32" spans="1:16">
      <c r="A32" s="200"/>
      <c r="B32" s="256"/>
      <c r="C32" s="204" t="s">
        <v>233</v>
      </c>
      <c r="P32" s="199"/>
    </row>
    <row r="33" spans="1:16">
      <c r="A33" s="250" t="s">
        <v>145</v>
      </c>
      <c r="B33" s="251" t="s">
        <v>235</v>
      </c>
      <c r="C33" s="254" t="s">
        <v>241</v>
      </c>
      <c r="D33" s="253">
        <v>0.1</v>
      </c>
      <c r="E33" s="253">
        <v>19.98</v>
      </c>
      <c r="F33" s="253">
        <v>19.98</v>
      </c>
      <c r="G33" s="253">
        <v>2</v>
      </c>
      <c r="H33" s="253"/>
      <c r="I33" s="253">
        <v>2</v>
      </c>
      <c r="J33" s="253"/>
      <c r="K33" s="253"/>
      <c r="P33" s="199"/>
    </row>
    <row r="34" spans="1:16">
      <c r="A34" s="200"/>
      <c r="B34" s="256" t="s">
        <v>242</v>
      </c>
      <c r="C34" s="204" t="s">
        <v>243</v>
      </c>
      <c r="P34" s="199"/>
    </row>
    <row r="35" spans="1:16">
      <c r="A35" s="200"/>
      <c r="B35" s="256"/>
      <c r="C35" s="204" t="s">
        <v>244</v>
      </c>
      <c r="P35" s="199"/>
    </row>
    <row r="36" spans="1:16">
      <c r="A36" s="200"/>
      <c r="B36" s="256"/>
      <c r="C36" s="204" t="s">
        <v>240</v>
      </c>
      <c r="P36" s="199"/>
    </row>
    <row r="37" spans="1:16">
      <c r="A37" s="200"/>
      <c r="B37" s="256"/>
      <c r="C37" s="204" t="s">
        <v>231</v>
      </c>
      <c r="P37" s="199"/>
    </row>
    <row r="38" spans="1:16">
      <c r="A38" s="200"/>
      <c r="B38" s="256"/>
      <c r="C38" s="204" t="s">
        <v>233</v>
      </c>
      <c r="P38" s="199"/>
    </row>
    <row r="39" spans="1:16">
      <c r="A39" s="250" t="s">
        <v>179</v>
      </c>
      <c r="B39" s="251" t="s">
        <v>235</v>
      </c>
      <c r="C39" s="254" t="s">
        <v>245</v>
      </c>
      <c r="D39" s="253">
        <v>0.1</v>
      </c>
      <c r="E39" s="253">
        <v>17.57</v>
      </c>
      <c r="F39" s="253">
        <v>17.57</v>
      </c>
      <c r="G39" s="253">
        <v>2</v>
      </c>
      <c r="H39" s="253"/>
      <c r="I39" s="253">
        <v>2</v>
      </c>
      <c r="J39" s="253"/>
      <c r="K39" s="253"/>
      <c r="P39" s="199"/>
    </row>
    <row r="40" spans="1:16">
      <c r="A40" s="200"/>
      <c r="B40" s="256" t="s">
        <v>246</v>
      </c>
      <c r="C40" s="204" t="s">
        <v>247</v>
      </c>
      <c r="P40" s="199"/>
    </row>
    <row r="41" spans="1:16">
      <c r="A41" s="200"/>
      <c r="B41" s="256"/>
      <c r="C41" s="204" t="s">
        <v>248</v>
      </c>
      <c r="P41" s="199"/>
    </row>
    <row r="42" spans="1:16">
      <c r="A42" s="200"/>
      <c r="B42" s="256"/>
      <c r="C42" s="204" t="s">
        <v>249</v>
      </c>
      <c r="P42" s="199"/>
    </row>
    <row r="43" spans="1:16">
      <c r="A43" s="200"/>
      <c r="B43" s="256"/>
      <c r="C43" s="204" t="s">
        <v>240</v>
      </c>
      <c r="P43" s="199"/>
    </row>
    <row r="44" spans="1:16">
      <c r="A44" s="200"/>
      <c r="B44" s="256"/>
      <c r="C44" s="204" t="s">
        <v>231</v>
      </c>
      <c r="P44" s="199"/>
    </row>
    <row r="45" spans="1:16">
      <c r="A45" s="200"/>
      <c r="B45" s="256"/>
      <c r="C45" s="204" t="s">
        <v>233</v>
      </c>
      <c r="P45" s="199"/>
    </row>
    <row r="46" spans="1:16">
      <c r="A46" s="250" t="s">
        <v>180</v>
      </c>
      <c r="B46" s="251" t="s">
        <v>250</v>
      </c>
      <c r="C46" s="254" t="s">
        <v>251</v>
      </c>
      <c r="D46" s="253">
        <v>1</v>
      </c>
      <c r="E46" s="255">
        <v>112.17</v>
      </c>
      <c r="F46" s="255">
        <v>112.17</v>
      </c>
      <c r="G46" s="253">
        <v>112</v>
      </c>
      <c r="H46" s="253"/>
      <c r="I46" s="255">
        <v>112</v>
      </c>
      <c r="J46" s="253"/>
      <c r="K46" s="253"/>
      <c r="P46" s="199"/>
    </row>
    <row r="47" spans="1:16">
      <c r="A47" s="200"/>
      <c r="B47" s="256"/>
      <c r="C47" s="204" t="s">
        <v>252</v>
      </c>
      <c r="F47" s="217">
        <v>11.07</v>
      </c>
      <c r="I47" s="217">
        <v>11</v>
      </c>
      <c r="J47" s="217">
        <v>1</v>
      </c>
      <c r="K47" s="217">
        <v>1</v>
      </c>
      <c r="P47" s="199"/>
    </row>
    <row r="48" spans="1:16">
      <c r="A48" s="200"/>
      <c r="B48" s="256"/>
      <c r="C48" s="204" t="s">
        <v>253</v>
      </c>
      <c r="P48" s="199"/>
    </row>
    <row r="49" spans="1:29">
      <c r="A49" s="250"/>
      <c r="B49" s="251"/>
      <c r="C49" s="252" t="s">
        <v>254</v>
      </c>
      <c r="D49" s="253"/>
      <c r="E49" s="253"/>
      <c r="F49" s="253"/>
      <c r="G49" s="257">
        <v>189</v>
      </c>
      <c r="H49" s="257">
        <v>69</v>
      </c>
      <c r="I49" s="258">
        <v>118</v>
      </c>
      <c r="J49" s="253"/>
      <c r="K49" s="258">
        <v>9</v>
      </c>
      <c r="P49" s="199"/>
    </row>
    <row r="50" spans="1:29">
      <c r="A50" s="200"/>
      <c r="B50" s="256"/>
      <c r="C50" s="259" t="s">
        <v>255</v>
      </c>
      <c r="I50" s="260">
        <v>11</v>
      </c>
      <c r="K50" s="260">
        <v>1</v>
      </c>
      <c r="P50" s="199"/>
    </row>
    <row r="51" spans="1:29">
      <c r="A51" s="200"/>
      <c r="B51" s="256"/>
      <c r="C51" s="259" t="s">
        <v>256</v>
      </c>
      <c r="P51" s="199"/>
    </row>
    <row r="52" spans="1:29">
      <c r="A52" s="250"/>
      <c r="B52" s="251"/>
      <c r="C52" s="252" t="s">
        <v>257</v>
      </c>
      <c r="D52" s="253"/>
      <c r="E52" s="253"/>
      <c r="F52" s="253"/>
      <c r="G52" s="257">
        <v>1664</v>
      </c>
      <c r="H52" s="257">
        <v>949</v>
      </c>
      <c r="I52" s="258">
        <v>703</v>
      </c>
      <c r="J52" s="253"/>
      <c r="K52" s="258">
        <v>9</v>
      </c>
      <c r="P52" s="199"/>
    </row>
    <row r="53" spans="1:29">
      <c r="A53" s="200"/>
      <c r="B53" s="256"/>
      <c r="C53" s="259" t="s">
        <v>258</v>
      </c>
      <c r="I53" s="260">
        <v>151</v>
      </c>
      <c r="K53" s="260">
        <v>1</v>
      </c>
      <c r="P53" s="199"/>
      <c r="AB53" s="199">
        <v>211</v>
      </c>
      <c r="AC53" s="261">
        <f>AB56-AC54</f>
        <v>767.8</v>
      </c>
    </row>
    <row r="54" spans="1:29">
      <c r="A54" s="250"/>
      <c r="B54" s="251"/>
      <c r="C54" s="252" t="s">
        <v>259</v>
      </c>
      <c r="D54" s="253"/>
      <c r="E54" s="253"/>
      <c r="F54" s="253"/>
      <c r="G54" s="257">
        <v>189</v>
      </c>
      <c r="H54" s="257">
        <v>69</v>
      </c>
      <c r="I54" s="258">
        <v>118</v>
      </c>
      <c r="J54" s="253"/>
      <c r="K54" s="258">
        <v>9</v>
      </c>
      <c r="P54" s="199"/>
      <c r="AB54" s="199">
        <v>213</v>
      </c>
      <c r="AC54" s="261">
        <f>AB56*0.302</f>
        <v>332.2</v>
      </c>
    </row>
    <row r="55" spans="1:29">
      <c r="A55" s="200"/>
      <c r="B55" s="256"/>
      <c r="I55" s="260">
        <v>11</v>
      </c>
      <c r="K55" s="260">
        <v>1</v>
      </c>
      <c r="P55" s="199"/>
    </row>
    <row r="56" spans="1:29">
      <c r="A56" s="250"/>
      <c r="B56" s="251"/>
      <c r="C56" s="252" t="s">
        <v>260</v>
      </c>
      <c r="D56" s="253"/>
      <c r="E56" s="253"/>
      <c r="F56" s="253"/>
      <c r="G56" s="257">
        <v>1664</v>
      </c>
      <c r="H56" s="257">
        <v>949</v>
      </c>
      <c r="I56" s="258">
        <v>703</v>
      </c>
      <c r="J56" s="253"/>
      <c r="K56" s="258">
        <v>9</v>
      </c>
      <c r="P56" s="199"/>
      <c r="AB56" s="199">
        <f>H56+I57</f>
        <v>1100</v>
      </c>
      <c r="AC56" s="199" t="s">
        <v>261</v>
      </c>
    </row>
    <row r="57" spans="1:29">
      <c r="A57" s="200"/>
      <c r="B57" s="256"/>
      <c r="C57" s="259" t="s">
        <v>262</v>
      </c>
      <c r="I57" s="260">
        <v>151</v>
      </c>
      <c r="K57" s="260">
        <v>1</v>
      </c>
      <c r="P57" s="199"/>
      <c r="AB57" s="199">
        <f>I56-I57</f>
        <v>552</v>
      </c>
      <c r="AC57" s="199" t="s">
        <v>263</v>
      </c>
    </row>
    <row r="58" spans="1:29">
      <c r="A58" s="200"/>
      <c r="B58" s="256"/>
      <c r="C58" s="204" t="s">
        <v>264</v>
      </c>
      <c r="P58" s="199"/>
      <c r="AB58" s="199">
        <f>G56-AB56-AB57</f>
        <v>12</v>
      </c>
      <c r="AC58" s="199" t="s">
        <v>265</v>
      </c>
    </row>
    <row r="59" spans="1:29">
      <c r="A59" s="200"/>
      <c r="B59" s="256"/>
      <c r="C59" s="204" t="s">
        <v>266</v>
      </c>
      <c r="P59" s="199"/>
      <c r="AB59" s="199">
        <f>AB58+AB57+AB56</f>
        <v>1664</v>
      </c>
    </row>
    <row r="60" spans="1:29">
      <c r="A60" s="200"/>
      <c r="B60" s="256"/>
      <c r="C60" s="204" t="s">
        <v>267</v>
      </c>
      <c r="P60" s="199"/>
    </row>
    <row r="61" spans="1:29">
      <c r="A61" s="250"/>
      <c r="B61" s="251"/>
      <c r="C61" s="252" t="s">
        <v>268</v>
      </c>
      <c r="D61" s="253"/>
      <c r="E61" s="253"/>
      <c r="F61" s="253"/>
      <c r="G61" s="257">
        <v>930</v>
      </c>
      <c r="H61" s="253"/>
      <c r="I61" s="253"/>
      <c r="J61" s="253"/>
      <c r="K61" s="253"/>
      <c r="P61" s="199"/>
    </row>
    <row r="62" spans="1:29">
      <c r="A62" s="250"/>
      <c r="B62" s="251" t="s">
        <v>269</v>
      </c>
      <c r="C62" s="254" t="s">
        <v>270</v>
      </c>
      <c r="D62" s="253"/>
      <c r="E62" s="253"/>
      <c r="F62" s="253"/>
      <c r="G62" s="253">
        <v>930</v>
      </c>
      <c r="H62" s="253"/>
      <c r="I62" s="253"/>
      <c r="J62" s="253"/>
      <c r="K62" s="253"/>
      <c r="P62" s="199"/>
    </row>
    <row r="63" spans="1:29">
      <c r="A63" s="200"/>
      <c r="B63" s="256" t="s">
        <v>271</v>
      </c>
      <c r="C63" s="204" t="s">
        <v>272</v>
      </c>
      <c r="P63" s="199"/>
    </row>
    <row r="64" spans="1:29">
      <c r="A64" s="200"/>
      <c r="B64" s="256" t="s">
        <v>273</v>
      </c>
      <c r="C64" s="204" t="s">
        <v>274</v>
      </c>
      <c r="P64" s="199"/>
    </row>
    <row r="65" spans="1:16">
      <c r="A65" s="250"/>
      <c r="B65" s="251"/>
      <c r="C65" s="252" t="s">
        <v>275</v>
      </c>
      <c r="D65" s="253"/>
      <c r="E65" s="253"/>
      <c r="F65" s="253"/>
      <c r="G65" s="257">
        <v>579</v>
      </c>
      <c r="H65" s="253"/>
      <c r="I65" s="253"/>
      <c r="J65" s="253"/>
      <c r="K65" s="253"/>
      <c r="P65" s="199"/>
    </row>
    <row r="66" spans="1:16">
      <c r="A66" s="250"/>
      <c r="B66" s="251" t="s">
        <v>276</v>
      </c>
      <c r="C66" s="254" t="s">
        <v>270</v>
      </c>
      <c r="D66" s="253"/>
      <c r="E66" s="253"/>
      <c r="F66" s="253"/>
      <c r="G66" s="253">
        <v>579</v>
      </c>
      <c r="H66" s="253"/>
      <c r="I66" s="253"/>
      <c r="J66" s="253"/>
      <c r="K66" s="253"/>
      <c r="P66" s="199"/>
    </row>
    <row r="67" spans="1:16">
      <c r="A67" s="200"/>
      <c r="B67" s="256" t="s">
        <v>277</v>
      </c>
      <c r="C67" s="204" t="s">
        <v>278</v>
      </c>
      <c r="P67" s="199"/>
    </row>
    <row r="68" spans="1:16">
      <c r="A68" s="200"/>
      <c r="B68" s="256" t="s">
        <v>279</v>
      </c>
      <c r="C68" s="204" t="s">
        <v>274</v>
      </c>
      <c r="P68" s="199"/>
    </row>
    <row r="69" spans="1:16">
      <c r="A69" s="200"/>
      <c r="B69" s="256" t="s">
        <v>280</v>
      </c>
      <c r="P69" s="199"/>
    </row>
    <row r="70" spans="1:16">
      <c r="A70" s="250"/>
      <c r="B70" s="251"/>
      <c r="C70" s="252" t="s">
        <v>281</v>
      </c>
      <c r="D70" s="253"/>
      <c r="E70" s="253"/>
      <c r="F70" s="253"/>
      <c r="G70" s="257">
        <v>3173</v>
      </c>
      <c r="H70" s="253"/>
      <c r="I70" s="253"/>
      <c r="J70" s="253"/>
      <c r="K70" s="253"/>
      <c r="P70" s="199"/>
    </row>
    <row r="71" spans="1:16">
      <c r="A71" s="200"/>
      <c r="B71" s="256"/>
      <c r="C71" s="259" t="s">
        <v>282</v>
      </c>
      <c r="P71" s="199"/>
    </row>
    <row r="72" spans="1:16">
      <c r="A72" s="200"/>
      <c r="B72" s="256" t="s">
        <v>283</v>
      </c>
      <c r="C72" s="204" t="s">
        <v>284</v>
      </c>
      <c r="G72" s="217">
        <v>571.14</v>
      </c>
      <c r="P72" s="199"/>
    </row>
    <row r="73" spans="1:16">
      <c r="A73" s="200"/>
      <c r="B73" s="256"/>
      <c r="C73" s="204" t="s">
        <v>8</v>
      </c>
      <c r="G73" s="217">
        <v>3744.14</v>
      </c>
      <c r="P73" s="199"/>
    </row>
    <row r="74" spans="1:16">
      <c r="A74" s="250"/>
      <c r="B74" s="251"/>
      <c r="C74" s="252" t="s">
        <v>285</v>
      </c>
      <c r="D74" s="253"/>
      <c r="E74" s="253"/>
      <c r="F74" s="253"/>
      <c r="G74" s="257">
        <v>3744.14</v>
      </c>
      <c r="H74" s="253"/>
      <c r="I74" s="253"/>
      <c r="J74" s="253"/>
      <c r="K74" s="253"/>
      <c r="P74" s="199"/>
    </row>
    <row r="75" spans="1:16">
      <c r="A75" s="250"/>
      <c r="B75" s="251"/>
      <c r="C75" s="262"/>
      <c r="D75" s="253"/>
      <c r="E75" s="253"/>
      <c r="F75" s="253"/>
      <c r="G75" s="253"/>
      <c r="H75" s="253"/>
      <c r="I75" s="253"/>
      <c r="J75" s="253"/>
      <c r="K75" s="253"/>
      <c r="P75" s="199"/>
    </row>
    <row r="76" spans="1:16">
      <c r="A76" s="200"/>
      <c r="B76" s="256"/>
      <c r="P76" s="199"/>
    </row>
    <row r="77" spans="1:16">
      <c r="A77" s="200"/>
      <c r="B77" s="256"/>
      <c r="C77" s="263" t="s">
        <v>286</v>
      </c>
      <c r="P77" s="199"/>
    </row>
    <row r="78" spans="1:16">
      <c r="A78" s="200"/>
      <c r="B78" s="256"/>
      <c r="P78" s="199"/>
    </row>
    <row r="79" spans="1:16">
      <c r="A79" s="200"/>
      <c r="B79" s="256"/>
      <c r="C79" s="263" t="s">
        <v>287</v>
      </c>
      <c r="P79" s="199"/>
    </row>
    <row r="80" spans="1:16">
      <c r="A80" s="200"/>
      <c r="B80" s="256"/>
      <c r="P80" s="199"/>
    </row>
    <row r="81" spans="1:16">
      <c r="A81" s="200"/>
      <c r="B81" s="256"/>
      <c r="P81" s="199"/>
    </row>
    <row r="82" spans="1:16">
      <c r="A82" s="200"/>
      <c r="B82" s="256"/>
      <c r="P82" s="199"/>
    </row>
    <row r="83" spans="1:16">
      <c r="A83" s="200"/>
      <c r="B83" s="256"/>
      <c r="P83" s="199"/>
    </row>
    <row r="84" spans="1:16">
      <c r="A84" s="200"/>
      <c r="B84" s="256"/>
      <c r="P84" s="199"/>
    </row>
    <row r="85" spans="1:16">
      <c r="A85" s="200"/>
      <c r="B85" s="256"/>
      <c r="P85" s="199"/>
    </row>
    <row r="86" spans="1:16">
      <c r="A86" s="200"/>
      <c r="B86" s="256"/>
      <c r="P86" s="199"/>
    </row>
    <row r="87" spans="1:16">
      <c r="A87" s="200"/>
      <c r="B87" s="256"/>
      <c r="P87" s="199"/>
    </row>
    <row r="88" spans="1:16">
      <c r="A88" s="200"/>
      <c r="B88" s="256"/>
      <c r="P88" s="199"/>
    </row>
    <row r="89" spans="1:16">
      <c r="A89" s="200"/>
      <c r="B89" s="256"/>
      <c r="P89" s="199"/>
    </row>
    <row r="90" spans="1:16">
      <c r="A90" s="200"/>
      <c r="B90" s="256"/>
      <c r="P90" s="199"/>
    </row>
    <row r="91" spans="1:16">
      <c r="A91" s="200"/>
      <c r="B91" s="256"/>
      <c r="P91" s="199"/>
    </row>
    <row r="92" spans="1:16">
      <c r="A92" s="200"/>
      <c r="B92" s="256"/>
      <c r="P92" s="199"/>
    </row>
    <row r="93" spans="1:16">
      <c r="A93" s="200"/>
      <c r="B93" s="256"/>
      <c r="P93" s="199"/>
    </row>
    <row r="94" spans="1:16">
      <c r="A94" s="200"/>
      <c r="B94" s="256"/>
      <c r="P94" s="199"/>
    </row>
    <row r="95" spans="1:16">
      <c r="A95" s="200"/>
      <c r="B95" s="256"/>
      <c r="P95" s="199"/>
    </row>
    <row r="96" spans="1:16">
      <c r="A96" s="200"/>
      <c r="B96" s="256"/>
      <c r="P96" s="199"/>
    </row>
    <row r="97" spans="1:16">
      <c r="A97" s="200"/>
      <c r="B97" s="256"/>
      <c r="P97" s="199"/>
    </row>
    <row r="98" spans="1:16">
      <c r="A98" s="200"/>
      <c r="B98" s="256"/>
      <c r="P98" s="199"/>
    </row>
    <row r="99" spans="1:16">
      <c r="A99" s="200"/>
      <c r="B99" s="256"/>
      <c r="P99" s="199"/>
    </row>
    <row r="100" spans="1:16">
      <c r="A100" s="200"/>
      <c r="B100" s="256"/>
      <c r="P100" s="199"/>
    </row>
    <row r="101" spans="1:16">
      <c r="A101" s="200"/>
      <c r="B101" s="256"/>
      <c r="P101" s="199"/>
    </row>
    <row r="102" spans="1:16">
      <c r="A102" s="200"/>
      <c r="B102" s="256"/>
      <c r="P102" s="199"/>
    </row>
    <row r="103" spans="1:16">
      <c r="A103" s="200"/>
      <c r="B103" s="256"/>
      <c r="P103" s="199"/>
    </row>
    <row r="104" spans="1:16">
      <c r="A104" s="200"/>
      <c r="B104" s="256"/>
      <c r="P104" s="199"/>
    </row>
    <row r="105" spans="1:16">
      <c r="A105" s="200"/>
      <c r="B105" s="256"/>
      <c r="P105" s="199"/>
    </row>
    <row r="106" spans="1:16">
      <c r="A106" s="200"/>
      <c r="B106" s="256"/>
      <c r="P106" s="199"/>
    </row>
    <row r="107" spans="1:16">
      <c r="A107" s="200"/>
      <c r="B107" s="256"/>
      <c r="P107" s="199"/>
    </row>
    <row r="108" spans="1:16">
      <c r="A108" s="200"/>
      <c r="B108" s="256"/>
      <c r="P108" s="199"/>
    </row>
    <row r="109" spans="1:16">
      <c r="A109" s="200"/>
      <c r="B109" s="256"/>
      <c r="P109" s="199"/>
    </row>
    <row r="110" spans="1:16">
      <c r="A110" s="200"/>
      <c r="B110" s="256"/>
      <c r="P110" s="199"/>
    </row>
    <row r="111" spans="1:16">
      <c r="A111" s="200"/>
      <c r="B111" s="256"/>
      <c r="P111" s="199"/>
    </row>
    <row r="112" spans="1:16">
      <c r="A112" s="200"/>
      <c r="B112" s="256"/>
      <c r="P112" s="199"/>
    </row>
    <row r="113" spans="1:16">
      <c r="A113" s="200"/>
      <c r="B113" s="256"/>
      <c r="P113" s="199"/>
    </row>
    <row r="114" spans="1:16">
      <c r="A114" s="200"/>
      <c r="B114" s="256"/>
      <c r="P114" s="199"/>
    </row>
    <row r="115" spans="1:16">
      <c r="A115" s="200"/>
      <c r="B115" s="256"/>
      <c r="P115" s="199"/>
    </row>
    <row r="116" spans="1:16">
      <c r="A116" s="200"/>
      <c r="B116" s="256"/>
      <c r="P116" s="199"/>
    </row>
    <row r="117" spans="1:16">
      <c r="A117" s="200"/>
      <c r="B117" s="256"/>
      <c r="P117" s="199"/>
    </row>
    <row r="118" spans="1:16">
      <c r="A118" s="200"/>
      <c r="B118" s="256"/>
      <c r="P118" s="199"/>
    </row>
    <row r="119" spans="1:16">
      <c r="A119" s="200"/>
      <c r="B119" s="256"/>
      <c r="P119" s="199"/>
    </row>
    <row r="120" spans="1:16">
      <c r="A120" s="200"/>
      <c r="B120" s="256"/>
      <c r="P120" s="199"/>
    </row>
    <row r="121" spans="1:16">
      <c r="A121" s="200"/>
      <c r="B121" s="256"/>
      <c r="P121" s="199"/>
    </row>
    <row r="122" spans="1:16">
      <c r="A122" s="200"/>
      <c r="B122" s="256"/>
      <c r="P122" s="199"/>
    </row>
    <row r="123" spans="1:16">
      <c r="A123" s="200"/>
      <c r="B123" s="256"/>
      <c r="P123" s="199"/>
    </row>
    <row r="124" spans="1:16">
      <c r="A124" s="200"/>
      <c r="B124" s="256"/>
      <c r="P124" s="199"/>
    </row>
    <row r="125" spans="1:16">
      <c r="A125" s="200"/>
      <c r="B125" s="256"/>
      <c r="P125" s="199"/>
    </row>
    <row r="126" spans="1:16">
      <c r="A126" s="200"/>
      <c r="B126" s="256"/>
      <c r="P126" s="199"/>
    </row>
    <row r="127" spans="1:16">
      <c r="A127" s="200"/>
      <c r="B127" s="256"/>
      <c r="P127" s="199"/>
    </row>
    <row r="128" spans="1:16">
      <c r="A128" s="200"/>
      <c r="B128" s="256"/>
      <c r="P128" s="199"/>
    </row>
    <row r="129" spans="1:16">
      <c r="A129" s="200"/>
      <c r="B129" s="256"/>
      <c r="P129" s="199"/>
    </row>
    <row r="130" spans="1:16">
      <c r="A130" s="200"/>
      <c r="B130" s="256"/>
      <c r="P130" s="199"/>
    </row>
    <row r="131" spans="1:16">
      <c r="A131" s="200"/>
      <c r="B131" s="256"/>
      <c r="P131" s="199"/>
    </row>
    <row r="132" spans="1:16">
      <c r="A132" s="200"/>
      <c r="B132" s="256"/>
      <c r="P132" s="199"/>
    </row>
    <row r="133" spans="1:16">
      <c r="A133" s="200"/>
      <c r="B133" s="256"/>
      <c r="P133" s="199"/>
    </row>
    <row r="134" spans="1:16">
      <c r="A134" s="200"/>
      <c r="B134" s="256"/>
      <c r="P134" s="199"/>
    </row>
    <row r="135" spans="1:16">
      <c r="A135" s="200"/>
      <c r="B135" s="256"/>
      <c r="P135" s="199"/>
    </row>
    <row r="136" spans="1:16">
      <c r="A136" s="200"/>
      <c r="B136" s="256"/>
      <c r="P136" s="199"/>
    </row>
    <row r="137" spans="1:16">
      <c r="A137" s="200"/>
      <c r="B137" s="256"/>
      <c r="P137" s="199"/>
    </row>
    <row r="138" spans="1:16">
      <c r="A138" s="200"/>
      <c r="B138" s="256"/>
      <c r="P138" s="199"/>
    </row>
    <row r="139" spans="1:16">
      <c r="A139" s="200"/>
      <c r="B139" s="256"/>
      <c r="P139" s="199"/>
    </row>
    <row r="140" spans="1:16">
      <c r="A140" s="200"/>
      <c r="B140" s="256"/>
      <c r="P140" s="199"/>
    </row>
    <row r="141" spans="1:16">
      <c r="A141" s="200"/>
      <c r="B141" s="256"/>
      <c r="P141" s="199"/>
    </row>
    <row r="142" spans="1:16">
      <c r="A142" s="200"/>
      <c r="B142" s="256"/>
      <c r="P142" s="199"/>
    </row>
    <row r="143" spans="1:16">
      <c r="A143" s="200"/>
      <c r="B143" s="256"/>
      <c r="P143" s="199"/>
    </row>
    <row r="144" spans="1:16">
      <c r="A144" s="200"/>
      <c r="B144" s="256"/>
      <c r="P144" s="199"/>
    </row>
    <row r="145" spans="1:16">
      <c r="A145" s="200"/>
      <c r="B145" s="256"/>
      <c r="P145" s="199"/>
    </row>
    <row r="146" spans="1:16">
      <c r="A146" s="200"/>
      <c r="B146" s="256"/>
      <c r="P146" s="199"/>
    </row>
    <row r="147" spans="1:16">
      <c r="A147" s="200"/>
      <c r="B147" s="256"/>
      <c r="P147" s="199"/>
    </row>
    <row r="148" spans="1:16">
      <c r="A148" s="200"/>
      <c r="B148" s="256"/>
      <c r="P148" s="199"/>
    </row>
    <row r="149" spans="1:16">
      <c r="A149" s="200"/>
      <c r="B149" s="256"/>
      <c r="P149" s="199"/>
    </row>
    <row r="150" spans="1:16">
      <c r="A150" s="200"/>
      <c r="B150" s="256"/>
      <c r="P150" s="199"/>
    </row>
    <row r="151" spans="1:16">
      <c r="A151" s="200"/>
      <c r="B151" s="256"/>
      <c r="P151" s="199"/>
    </row>
    <row r="152" spans="1:16">
      <c r="A152" s="200"/>
      <c r="B152" s="256"/>
      <c r="P152" s="199"/>
    </row>
    <row r="153" spans="1:16">
      <c r="A153" s="200"/>
      <c r="B153" s="256"/>
      <c r="P153" s="199"/>
    </row>
    <row r="154" spans="1:16">
      <c r="A154" s="200"/>
      <c r="B154" s="256"/>
      <c r="P154" s="199"/>
    </row>
    <row r="155" spans="1:16">
      <c r="A155" s="200"/>
      <c r="B155" s="256"/>
      <c r="P155" s="199"/>
    </row>
    <row r="156" spans="1:16">
      <c r="A156" s="200"/>
      <c r="B156" s="256"/>
      <c r="P156" s="199"/>
    </row>
    <row r="157" spans="1:16">
      <c r="A157" s="200"/>
      <c r="B157" s="256"/>
      <c r="P157" s="199"/>
    </row>
    <row r="158" spans="1:16">
      <c r="A158" s="200"/>
      <c r="B158" s="256"/>
      <c r="P158" s="199"/>
    </row>
    <row r="159" spans="1:16">
      <c r="A159" s="200"/>
      <c r="B159" s="256"/>
      <c r="P159" s="199"/>
    </row>
    <row r="160" spans="1:16">
      <c r="A160" s="200"/>
      <c r="B160" s="256"/>
      <c r="P160" s="199"/>
    </row>
    <row r="161" spans="1:16">
      <c r="A161" s="200"/>
      <c r="B161" s="256"/>
      <c r="P161" s="199"/>
    </row>
    <row r="162" spans="1:16">
      <c r="A162" s="200"/>
      <c r="B162" s="256"/>
      <c r="P162" s="199"/>
    </row>
    <row r="163" spans="1:16">
      <c r="A163" s="200"/>
      <c r="B163" s="256"/>
      <c r="P163" s="199"/>
    </row>
    <row r="164" spans="1:16">
      <c r="A164" s="200"/>
      <c r="B164" s="256"/>
      <c r="P164" s="199"/>
    </row>
    <row r="165" spans="1:16">
      <c r="A165" s="200"/>
      <c r="B165" s="256"/>
      <c r="P165" s="199"/>
    </row>
    <row r="166" spans="1:16">
      <c r="A166" s="200"/>
      <c r="B166" s="256"/>
      <c r="P166" s="199"/>
    </row>
    <row r="167" spans="1:16">
      <c r="A167" s="200"/>
      <c r="B167" s="256"/>
      <c r="P167" s="199"/>
    </row>
    <row r="168" spans="1:16">
      <c r="A168" s="200"/>
      <c r="B168" s="256"/>
      <c r="P168" s="199"/>
    </row>
    <row r="169" spans="1:16">
      <c r="A169" s="200"/>
      <c r="B169" s="256"/>
      <c r="P169" s="199"/>
    </row>
    <row r="170" spans="1:16">
      <c r="A170" s="200"/>
      <c r="B170" s="256"/>
      <c r="P170" s="199"/>
    </row>
    <row r="171" spans="1:16">
      <c r="A171" s="200"/>
      <c r="B171" s="256"/>
      <c r="P171" s="199"/>
    </row>
    <row r="172" spans="1:16">
      <c r="A172" s="200"/>
      <c r="B172" s="256"/>
      <c r="P172" s="199"/>
    </row>
    <row r="173" spans="1:16">
      <c r="A173" s="200"/>
      <c r="B173" s="256"/>
      <c r="P173" s="199"/>
    </row>
    <row r="174" spans="1:16">
      <c r="A174" s="200"/>
      <c r="B174" s="256"/>
      <c r="P174" s="199"/>
    </row>
    <row r="175" spans="1:16">
      <c r="A175" s="200"/>
      <c r="B175" s="256"/>
      <c r="P175" s="199"/>
    </row>
    <row r="176" spans="1:16">
      <c r="A176" s="200"/>
      <c r="B176" s="256"/>
      <c r="P176" s="199"/>
    </row>
    <row r="177" spans="1:16">
      <c r="A177" s="200"/>
      <c r="B177" s="256"/>
      <c r="P177" s="199"/>
    </row>
    <row r="178" spans="1:16">
      <c r="A178" s="200"/>
      <c r="B178" s="256"/>
      <c r="P178" s="199"/>
    </row>
    <row r="179" spans="1:16">
      <c r="A179" s="200"/>
      <c r="B179" s="256"/>
      <c r="P179" s="199"/>
    </row>
    <row r="180" spans="1:16">
      <c r="A180" s="200"/>
      <c r="B180" s="256"/>
      <c r="P180" s="199"/>
    </row>
    <row r="181" spans="1:16">
      <c r="A181" s="200"/>
      <c r="B181" s="256"/>
      <c r="P181" s="199"/>
    </row>
    <row r="182" spans="1:16">
      <c r="A182" s="200"/>
      <c r="B182" s="256"/>
      <c r="P182" s="199"/>
    </row>
    <row r="183" spans="1:16">
      <c r="A183" s="200"/>
      <c r="B183" s="256"/>
      <c r="P183" s="199"/>
    </row>
    <row r="184" spans="1:16">
      <c r="A184" s="200"/>
      <c r="B184" s="256"/>
      <c r="P184" s="199"/>
    </row>
    <row r="185" spans="1:16">
      <c r="A185" s="200"/>
      <c r="B185" s="256"/>
      <c r="P185" s="199"/>
    </row>
    <row r="186" spans="1:16">
      <c r="A186" s="200"/>
      <c r="B186" s="256"/>
      <c r="P186" s="199"/>
    </row>
    <row r="187" spans="1:16">
      <c r="A187" s="200"/>
      <c r="B187" s="256"/>
      <c r="P187" s="199"/>
    </row>
    <row r="188" spans="1:16">
      <c r="A188" s="200"/>
      <c r="B188" s="256"/>
      <c r="P188" s="199"/>
    </row>
    <row r="189" spans="1:16">
      <c r="A189" s="200"/>
      <c r="B189" s="256"/>
      <c r="P189" s="199"/>
    </row>
    <row r="190" spans="1:16">
      <c r="A190" s="200"/>
      <c r="B190" s="256"/>
      <c r="P190" s="199"/>
    </row>
    <row r="191" spans="1:16">
      <c r="A191" s="200"/>
      <c r="B191" s="256"/>
      <c r="P191" s="199"/>
    </row>
    <row r="192" spans="1:16">
      <c r="A192" s="200"/>
      <c r="B192" s="256"/>
      <c r="P192" s="199"/>
    </row>
    <row r="193" spans="1:16">
      <c r="A193" s="200"/>
      <c r="B193" s="256"/>
      <c r="P193" s="199"/>
    </row>
    <row r="194" spans="1:16">
      <c r="A194" s="200"/>
      <c r="B194" s="256"/>
      <c r="P194" s="199"/>
    </row>
    <row r="195" spans="1:16">
      <c r="A195" s="200"/>
      <c r="B195" s="256"/>
      <c r="P195" s="199"/>
    </row>
    <row r="196" spans="1:16">
      <c r="A196" s="200"/>
      <c r="B196" s="256"/>
      <c r="P196" s="199"/>
    </row>
    <row r="197" spans="1:16">
      <c r="A197" s="200"/>
      <c r="B197" s="256"/>
      <c r="P197" s="199"/>
    </row>
    <row r="198" spans="1:16">
      <c r="A198" s="200"/>
      <c r="B198" s="256"/>
      <c r="P198" s="199"/>
    </row>
    <row r="199" spans="1:16">
      <c r="A199" s="200"/>
      <c r="B199" s="256"/>
      <c r="P199" s="199"/>
    </row>
    <row r="200" spans="1:16">
      <c r="A200" s="200"/>
      <c r="B200" s="256"/>
      <c r="P200" s="199"/>
    </row>
    <row r="201" spans="1:16">
      <c r="A201" s="200"/>
      <c r="B201" s="256"/>
      <c r="P201" s="199"/>
    </row>
    <row r="202" spans="1:16">
      <c r="A202" s="200"/>
      <c r="B202" s="256"/>
      <c r="P202" s="199"/>
    </row>
    <row r="203" spans="1:16">
      <c r="A203" s="200"/>
      <c r="B203" s="256"/>
      <c r="P203" s="199"/>
    </row>
    <row r="204" spans="1:16">
      <c r="A204" s="200"/>
      <c r="B204" s="256"/>
      <c r="P204" s="199"/>
    </row>
    <row r="205" spans="1:16">
      <c r="A205" s="200"/>
      <c r="B205" s="256"/>
      <c r="P205" s="199"/>
    </row>
    <row r="206" spans="1:16">
      <c r="A206" s="200"/>
      <c r="B206" s="256"/>
      <c r="P206" s="199"/>
    </row>
    <row r="207" spans="1:16">
      <c r="A207" s="200"/>
      <c r="B207" s="256"/>
      <c r="P207" s="199"/>
    </row>
    <row r="208" spans="1:16">
      <c r="A208" s="200"/>
      <c r="B208" s="256"/>
      <c r="P208" s="199"/>
    </row>
    <row r="209" spans="1:16">
      <c r="A209" s="200"/>
      <c r="B209" s="256"/>
      <c r="P209" s="199"/>
    </row>
    <row r="210" spans="1:16">
      <c r="A210" s="200"/>
      <c r="B210" s="256"/>
      <c r="P210" s="199"/>
    </row>
    <row r="211" spans="1:16">
      <c r="A211" s="200"/>
      <c r="B211" s="256"/>
      <c r="P211" s="199"/>
    </row>
    <row r="212" spans="1:16">
      <c r="A212" s="200"/>
      <c r="B212" s="256"/>
      <c r="P212" s="199"/>
    </row>
    <row r="213" spans="1:16">
      <c r="A213" s="200"/>
      <c r="B213" s="256"/>
      <c r="P213" s="199"/>
    </row>
    <row r="214" spans="1:16">
      <c r="A214" s="200"/>
      <c r="B214" s="256"/>
      <c r="P214" s="199"/>
    </row>
    <row r="215" spans="1:16">
      <c r="A215" s="200"/>
      <c r="B215" s="256"/>
      <c r="P215" s="199"/>
    </row>
    <row r="216" spans="1:16">
      <c r="A216" s="200"/>
      <c r="B216" s="256"/>
      <c r="P216" s="199"/>
    </row>
    <row r="217" spans="1:16">
      <c r="A217" s="200"/>
      <c r="B217" s="256"/>
      <c r="P217" s="199"/>
    </row>
    <row r="218" spans="1:16">
      <c r="A218" s="200"/>
      <c r="B218" s="256"/>
      <c r="P218" s="199"/>
    </row>
    <row r="219" spans="1:16">
      <c r="A219" s="200"/>
      <c r="B219" s="256"/>
      <c r="P219" s="199"/>
    </row>
    <row r="220" spans="1:16">
      <c r="A220" s="200"/>
      <c r="B220" s="256"/>
      <c r="P220" s="199"/>
    </row>
    <row r="221" spans="1:16">
      <c r="A221" s="200"/>
      <c r="B221" s="256"/>
      <c r="P221" s="199"/>
    </row>
    <row r="222" spans="1:16">
      <c r="A222" s="200"/>
      <c r="B222" s="256"/>
      <c r="P222" s="199"/>
    </row>
    <row r="223" spans="1:16">
      <c r="A223" s="200"/>
      <c r="B223" s="256"/>
      <c r="P223" s="199"/>
    </row>
    <row r="224" spans="1:16">
      <c r="A224" s="200"/>
      <c r="B224" s="256"/>
      <c r="P224" s="199"/>
    </row>
    <row r="225" spans="1:16">
      <c r="A225" s="200"/>
      <c r="B225" s="256"/>
      <c r="P225" s="199"/>
    </row>
    <row r="226" spans="1:16">
      <c r="A226" s="200"/>
      <c r="B226" s="256"/>
      <c r="P226" s="199"/>
    </row>
    <row r="227" spans="1:16">
      <c r="A227" s="200"/>
      <c r="B227" s="256"/>
      <c r="P227" s="199"/>
    </row>
    <row r="228" spans="1:16">
      <c r="A228" s="200"/>
      <c r="B228" s="256"/>
      <c r="P228" s="199"/>
    </row>
    <row r="229" spans="1:16">
      <c r="A229" s="200"/>
      <c r="B229" s="256"/>
      <c r="P229" s="199"/>
    </row>
    <row r="230" spans="1:16">
      <c r="A230" s="200"/>
      <c r="B230" s="256"/>
      <c r="P230" s="199"/>
    </row>
    <row r="231" spans="1:16">
      <c r="A231" s="200"/>
      <c r="B231" s="256"/>
      <c r="P231" s="199"/>
    </row>
    <row r="232" spans="1:16">
      <c r="A232" s="200"/>
      <c r="B232" s="256"/>
      <c r="P232" s="199"/>
    </row>
    <row r="233" spans="1:16">
      <c r="A233" s="200"/>
      <c r="B233" s="256"/>
      <c r="P233" s="199"/>
    </row>
    <row r="234" spans="1:16">
      <c r="A234" s="200"/>
      <c r="B234" s="256"/>
      <c r="P234" s="199"/>
    </row>
    <row r="235" spans="1:16">
      <c r="A235" s="200"/>
      <c r="B235" s="256"/>
      <c r="P235" s="199"/>
    </row>
    <row r="236" spans="1:16">
      <c r="A236" s="200"/>
      <c r="B236" s="256"/>
      <c r="P236" s="199"/>
    </row>
    <row r="237" spans="1:16">
      <c r="A237" s="200"/>
      <c r="B237" s="256"/>
      <c r="P237" s="199"/>
    </row>
    <row r="238" spans="1:16">
      <c r="A238" s="200"/>
      <c r="B238" s="256"/>
      <c r="P238" s="199"/>
    </row>
    <row r="239" spans="1:16">
      <c r="A239" s="200"/>
      <c r="B239" s="256"/>
      <c r="P239" s="199"/>
    </row>
    <row r="240" spans="1:16">
      <c r="A240" s="200"/>
      <c r="B240" s="256"/>
      <c r="P240" s="199"/>
    </row>
    <row r="241" spans="1:16">
      <c r="A241" s="200"/>
      <c r="B241" s="256"/>
      <c r="P241" s="199"/>
    </row>
    <row r="242" spans="1:16">
      <c r="A242" s="200"/>
      <c r="B242" s="256"/>
      <c r="P242" s="199"/>
    </row>
    <row r="243" spans="1:16">
      <c r="A243" s="200"/>
      <c r="B243" s="256"/>
      <c r="P243" s="199"/>
    </row>
    <row r="244" spans="1:16">
      <c r="A244" s="200"/>
      <c r="B244" s="256"/>
      <c r="P244" s="199"/>
    </row>
    <row r="245" spans="1:16">
      <c r="A245" s="200"/>
      <c r="B245" s="256"/>
      <c r="P245" s="199"/>
    </row>
    <row r="246" spans="1:16">
      <c r="A246" s="200"/>
      <c r="B246" s="256"/>
      <c r="P246" s="199"/>
    </row>
    <row r="247" spans="1:16">
      <c r="A247" s="200"/>
      <c r="B247" s="256"/>
      <c r="P247" s="199"/>
    </row>
    <row r="248" spans="1:16">
      <c r="A248" s="200"/>
      <c r="B248" s="256"/>
      <c r="P248" s="199"/>
    </row>
    <row r="249" spans="1:16">
      <c r="A249" s="200"/>
      <c r="B249" s="256"/>
      <c r="P249" s="199"/>
    </row>
    <row r="250" spans="1:16">
      <c r="A250" s="200"/>
      <c r="B250" s="256"/>
      <c r="P250" s="199"/>
    </row>
    <row r="251" spans="1:16">
      <c r="A251" s="200"/>
      <c r="B251" s="256"/>
      <c r="P251" s="199"/>
    </row>
    <row r="252" spans="1:16">
      <c r="A252" s="200"/>
      <c r="B252" s="256"/>
      <c r="P252" s="199"/>
    </row>
    <row r="253" spans="1:16">
      <c r="A253" s="200"/>
      <c r="B253" s="256"/>
      <c r="P253" s="199"/>
    </row>
    <row r="254" spans="1:16">
      <c r="A254" s="200"/>
      <c r="B254" s="256"/>
      <c r="P254" s="199"/>
    </row>
    <row r="255" spans="1:16">
      <c r="A255" s="200"/>
      <c r="B255" s="256"/>
      <c r="P255" s="199"/>
    </row>
    <row r="256" spans="1:16">
      <c r="A256" s="200"/>
      <c r="B256" s="256"/>
      <c r="P256" s="199"/>
    </row>
    <row r="257" spans="1:16">
      <c r="A257" s="200"/>
      <c r="B257" s="256"/>
      <c r="P257" s="199"/>
    </row>
    <row r="258" spans="1:16">
      <c r="A258" s="200"/>
      <c r="B258" s="256"/>
      <c r="P258" s="199"/>
    </row>
    <row r="259" spans="1:16">
      <c r="A259" s="200"/>
      <c r="B259" s="256"/>
      <c r="P259" s="199"/>
    </row>
    <row r="260" spans="1:16">
      <c r="A260" s="200"/>
      <c r="B260" s="256"/>
      <c r="P260" s="199"/>
    </row>
    <row r="261" spans="1:16">
      <c r="A261" s="200"/>
      <c r="B261" s="256"/>
      <c r="P261" s="199"/>
    </row>
    <row r="262" spans="1:16">
      <c r="A262" s="200"/>
      <c r="B262" s="256"/>
      <c r="P262" s="199"/>
    </row>
    <row r="263" spans="1:16">
      <c r="A263" s="200"/>
      <c r="B263" s="256"/>
      <c r="P263" s="199"/>
    </row>
    <row r="264" spans="1:16">
      <c r="A264" s="200"/>
      <c r="B264" s="256"/>
      <c r="P264" s="199"/>
    </row>
    <row r="265" spans="1:16">
      <c r="A265" s="200"/>
      <c r="B265" s="256"/>
      <c r="P265" s="199"/>
    </row>
    <row r="266" spans="1:16">
      <c r="A266" s="200"/>
      <c r="B266" s="256"/>
      <c r="P266" s="199"/>
    </row>
    <row r="267" spans="1:16">
      <c r="A267" s="200"/>
      <c r="B267" s="256"/>
      <c r="P267" s="199"/>
    </row>
    <row r="268" spans="1:16">
      <c r="A268" s="200"/>
      <c r="B268" s="256"/>
      <c r="P268" s="199"/>
    </row>
    <row r="269" spans="1:16">
      <c r="A269" s="200"/>
      <c r="B269" s="256"/>
      <c r="P269" s="199"/>
    </row>
    <row r="270" spans="1:16">
      <c r="A270" s="200"/>
      <c r="B270" s="256"/>
      <c r="P270" s="199"/>
    </row>
    <row r="271" spans="1:16">
      <c r="A271" s="200"/>
      <c r="B271" s="256"/>
      <c r="P271" s="199"/>
    </row>
    <row r="272" spans="1:16">
      <c r="A272" s="200"/>
      <c r="B272" s="256"/>
      <c r="P272" s="199"/>
    </row>
    <row r="273" spans="1:16">
      <c r="A273" s="200"/>
      <c r="B273" s="256"/>
      <c r="P273" s="199"/>
    </row>
    <row r="274" spans="1:16">
      <c r="A274" s="200"/>
      <c r="B274" s="256"/>
      <c r="P274" s="199"/>
    </row>
    <row r="275" spans="1:16">
      <c r="A275" s="200"/>
      <c r="B275" s="256"/>
      <c r="P275" s="199"/>
    </row>
    <row r="276" spans="1:16">
      <c r="A276" s="200"/>
      <c r="B276" s="256"/>
      <c r="P276" s="199"/>
    </row>
    <row r="277" spans="1:16">
      <c r="A277" s="200"/>
      <c r="B277" s="256"/>
      <c r="P277" s="199"/>
    </row>
    <row r="278" spans="1:16">
      <c r="A278" s="200"/>
      <c r="B278" s="256"/>
      <c r="P278" s="199"/>
    </row>
    <row r="279" spans="1:16">
      <c r="A279" s="200"/>
      <c r="B279" s="256"/>
      <c r="P279" s="199"/>
    </row>
    <row r="280" spans="1:16">
      <c r="A280" s="200"/>
      <c r="B280" s="256"/>
      <c r="P280" s="199"/>
    </row>
    <row r="281" spans="1:16">
      <c r="A281" s="200"/>
      <c r="B281" s="256"/>
      <c r="P281" s="199"/>
    </row>
    <row r="282" spans="1:16">
      <c r="A282" s="200"/>
      <c r="B282" s="256"/>
      <c r="P282" s="199"/>
    </row>
    <row r="283" spans="1:16">
      <c r="A283" s="200"/>
      <c r="B283" s="256"/>
      <c r="P283" s="199"/>
    </row>
    <row r="284" spans="1:16">
      <c r="A284" s="200"/>
      <c r="B284" s="256"/>
      <c r="P284" s="199"/>
    </row>
    <row r="285" spans="1:16">
      <c r="A285" s="200"/>
      <c r="B285" s="256"/>
      <c r="P285" s="199"/>
    </row>
    <row r="286" spans="1:16">
      <c r="A286" s="200"/>
      <c r="B286" s="256"/>
      <c r="P286" s="199"/>
    </row>
    <row r="287" spans="1:16">
      <c r="A287" s="200"/>
      <c r="B287" s="256"/>
      <c r="P287" s="199"/>
    </row>
    <row r="288" spans="1:16">
      <c r="A288" s="200"/>
      <c r="B288" s="256"/>
      <c r="P288" s="199"/>
    </row>
    <row r="289" spans="1:16">
      <c r="A289" s="200"/>
      <c r="B289" s="256"/>
      <c r="P289" s="199"/>
    </row>
    <row r="290" spans="1:16">
      <c r="A290" s="200"/>
      <c r="B290" s="256"/>
      <c r="P290" s="199"/>
    </row>
    <row r="291" spans="1:16">
      <c r="A291" s="200"/>
      <c r="B291" s="256"/>
      <c r="P291" s="199"/>
    </row>
    <row r="292" spans="1:16">
      <c r="A292" s="200"/>
      <c r="B292" s="256"/>
      <c r="P292" s="199"/>
    </row>
    <row r="293" spans="1:16">
      <c r="A293" s="200"/>
      <c r="B293" s="256"/>
      <c r="P293" s="199"/>
    </row>
    <row r="294" spans="1:16">
      <c r="A294" s="200"/>
      <c r="B294" s="256"/>
      <c r="P294" s="199"/>
    </row>
    <row r="295" spans="1:16">
      <c r="A295" s="200"/>
      <c r="B295" s="256"/>
      <c r="P295" s="199"/>
    </row>
    <row r="296" spans="1:16">
      <c r="A296" s="200"/>
      <c r="B296" s="256"/>
      <c r="P296" s="199"/>
    </row>
    <row r="297" spans="1:16">
      <c r="A297" s="200"/>
      <c r="B297" s="256"/>
      <c r="P297" s="199"/>
    </row>
    <row r="298" spans="1:16">
      <c r="A298" s="200"/>
      <c r="B298" s="256"/>
      <c r="P298" s="199"/>
    </row>
    <row r="299" spans="1:16">
      <c r="A299" s="200"/>
      <c r="B299" s="256"/>
      <c r="P299" s="199"/>
    </row>
    <row r="300" spans="1:16">
      <c r="A300" s="200"/>
      <c r="B300" s="256"/>
      <c r="P300" s="199"/>
    </row>
    <row r="301" spans="1:16">
      <c r="A301" s="200"/>
      <c r="B301" s="256"/>
      <c r="P301" s="199"/>
    </row>
    <row r="302" spans="1:16">
      <c r="A302" s="200"/>
      <c r="B302" s="256"/>
      <c r="P302" s="199"/>
    </row>
    <row r="303" spans="1:16">
      <c r="A303" s="200"/>
      <c r="B303" s="256"/>
      <c r="P303" s="199"/>
    </row>
    <row r="304" spans="1:16">
      <c r="A304" s="200"/>
      <c r="B304" s="256"/>
      <c r="P304" s="199"/>
    </row>
    <row r="305" spans="1:16">
      <c r="A305" s="200"/>
      <c r="B305" s="256"/>
      <c r="P305" s="199"/>
    </row>
    <row r="306" spans="1:16">
      <c r="A306" s="200"/>
      <c r="B306" s="256"/>
      <c r="P306" s="199"/>
    </row>
    <row r="307" spans="1:16">
      <c r="A307" s="200"/>
      <c r="B307" s="256"/>
      <c r="P307" s="199"/>
    </row>
    <row r="308" spans="1:16">
      <c r="A308" s="200"/>
      <c r="B308" s="256"/>
      <c r="P308" s="199"/>
    </row>
    <row r="309" spans="1:16">
      <c r="A309" s="200"/>
      <c r="B309" s="256"/>
      <c r="P309" s="199"/>
    </row>
    <row r="310" spans="1:16">
      <c r="A310" s="200"/>
      <c r="B310" s="256"/>
      <c r="P310" s="199"/>
    </row>
    <row r="311" spans="1:16">
      <c r="A311" s="200"/>
      <c r="B311" s="256"/>
      <c r="P311" s="199"/>
    </row>
    <row r="312" spans="1:16">
      <c r="A312" s="200"/>
      <c r="B312" s="256"/>
      <c r="P312" s="199"/>
    </row>
    <row r="313" spans="1:16">
      <c r="A313" s="200"/>
      <c r="B313" s="256"/>
      <c r="P313" s="199"/>
    </row>
    <row r="314" spans="1:16">
      <c r="A314" s="200"/>
      <c r="B314" s="256"/>
      <c r="P314" s="199"/>
    </row>
    <row r="315" spans="1:16">
      <c r="A315" s="200"/>
      <c r="B315" s="256"/>
      <c r="P315" s="199"/>
    </row>
    <row r="316" spans="1:16">
      <c r="A316" s="200"/>
      <c r="B316" s="256"/>
      <c r="P316" s="199"/>
    </row>
    <row r="317" spans="1:16">
      <c r="A317" s="200"/>
      <c r="B317" s="256"/>
      <c r="P317" s="199"/>
    </row>
    <row r="318" spans="1:16">
      <c r="A318" s="200"/>
      <c r="B318" s="256"/>
      <c r="P318" s="199"/>
    </row>
    <row r="319" spans="1:16">
      <c r="A319" s="200"/>
      <c r="B319" s="256"/>
      <c r="P319" s="199"/>
    </row>
    <row r="320" spans="1:16">
      <c r="A320" s="200"/>
      <c r="B320" s="256"/>
      <c r="P320" s="199"/>
    </row>
    <row r="321" spans="1:16">
      <c r="A321" s="200"/>
      <c r="B321" s="256"/>
      <c r="P321" s="199"/>
    </row>
    <row r="322" spans="1:16">
      <c r="A322" s="200"/>
      <c r="B322" s="256"/>
      <c r="P322" s="199"/>
    </row>
    <row r="323" spans="1:16">
      <c r="A323" s="200"/>
      <c r="B323" s="256"/>
      <c r="P323" s="199"/>
    </row>
    <row r="324" spans="1:16">
      <c r="A324" s="200"/>
      <c r="B324" s="256"/>
      <c r="P324" s="199"/>
    </row>
    <row r="325" spans="1:16">
      <c r="A325" s="200"/>
      <c r="B325" s="256"/>
      <c r="P325" s="199"/>
    </row>
    <row r="326" spans="1:16">
      <c r="A326" s="200"/>
      <c r="B326" s="256"/>
      <c r="P326" s="199"/>
    </row>
    <row r="327" spans="1:16">
      <c r="A327" s="200"/>
      <c r="B327" s="256"/>
      <c r="P327" s="199"/>
    </row>
    <row r="328" spans="1:16">
      <c r="A328" s="200"/>
      <c r="B328" s="256"/>
      <c r="P328" s="199"/>
    </row>
    <row r="329" spans="1:16">
      <c r="A329" s="200"/>
      <c r="B329" s="256"/>
      <c r="P329" s="199"/>
    </row>
    <row r="330" spans="1:16">
      <c r="A330" s="200"/>
      <c r="B330" s="256"/>
      <c r="P330" s="199"/>
    </row>
    <row r="331" spans="1:16">
      <c r="A331" s="200"/>
      <c r="B331" s="256"/>
      <c r="P331" s="199"/>
    </row>
    <row r="332" spans="1:16">
      <c r="A332" s="200"/>
      <c r="B332" s="256"/>
      <c r="P332" s="199"/>
    </row>
    <row r="333" spans="1:16">
      <c r="A333" s="200"/>
      <c r="B333" s="256"/>
      <c r="P333" s="199"/>
    </row>
    <row r="334" spans="1:16">
      <c r="A334" s="200"/>
      <c r="B334" s="256"/>
      <c r="P334" s="199"/>
    </row>
    <row r="335" spans="1:16">
      <c r="A335" s="200"/>
      <c r="B335" s="256"/>
      <c r="P335" s="199"/>
    </row>
    <row r="336" spans="1:16">
      <c r="A336" s="200"/>
      <c r="B336" s="256"/>
      <c r="P336" s="199"/>
    </row>
    <row r="337" spans="1:16">
      <c r="A337" s="200"/>
      <c r="B337" s="256"/>
      <c r="P337" s="199"/>
    </row>
    <row r="338" spans="1:16">
      <c r="A338" s="200"/>
      <c r="B338" s="256"/>
      <c r="P338" s="199"/>
    </row>
    <row r="339" spans="1:16">
      <c r="A339" s="200"/>
      <c r="B339" s="256"/>
      <c r="P339" s="199"/>
    </row>
    <row r="340" spans="1:16">
      <c r="A340" s="200"/>
      <c r="B340" s="256"/>
      <c r="P340" s="199"/>
    </row>
    <row r="341" spans="1:16">
      <c r="A341" s="200"/>
      <c r="B341" s="256"/>
      <c r="P341" s="199"/>
    </row>
    <row r="342" spans="1:16">
      <c r="A342" s="200"/>
      <c r="B342" s="256"/>
      <c r="P342" s="199"/>
    </row>
    <row r="343" spans="1:16">
      <c r="A343" s="200"/>
      <c r="B343" s="256"/>
      <c r="P343" s="199"/>
    </row>
    <row r="344" spans="1:16">
      <c r="A344" s="200"/>
      <c r="B344" s="256"/>
      <c r="P344" s="199"/>
    </row>
    <row r="345" spans="1:16">
      <c r="A345" s="200"/>
      <c r="B345" s="256"/>
      <c r="P345" s="199"/>
    </row>
    <row r="346" spans="1:16">
      <c r="A346" s="200"/>
      <c r="B346" s="256"/>
      <c r="P346" s="199"/>
    </row>
    <row r="347" spans="1:16">
      <c r="A347" s="200"/>
      <c r="B347" s="256"/>
      <c r="P347" s="199"/>
    </row>
    <row r="348" spans="1:16">
      <c r="A348" s="200"/>
      <c r="B348" s="256"/>
      <c r="P348" s="199"/>
    </row>
    <row r="349" spans="1:16">
      <c r="A349" s="200"/>
      <c r="B349" s="256"/>
      <c r="P349" s="199"/>
    </row>
    <row r="350" spans="1:16">
      <c r="A350" s="200"/>
      <c r="B350" s="256"/>
      <c r="P350" s="199"/>
    </row>
    <row r="351" spans="1:16">
      <c r="A351" s="200"/>
      <c r="B351" s="256"/>
      <c r="P351" s="199"/>
    </row>
    <row r="352" spans="1:16">
      <c r="A352" s="200"/>
      <c r="B352" s="256"/>
      <c r="P352" s="199"/>
    </row>
    <row r="353" spans="1:16">
      <c r="A353" s="200"/>
      <c r="B353" s="256"/>
      <c r="P353" s="199"/>
    </row>
    <row r="354" spans="1:16">
      <c r="A354" s="200"/>
      <c r="B354" s="256"/>
      <c r="P354" s="199"/>
    </row>
    <row r="355" spans="1:16">
      <c r="A355" s="200"/>
      <c r="B355" s="256"/>
      <c r="P355" s="199"/>
    </row>
    <row r="356" spans="1:16">
      <c r="A356" s="200"/>
      <c r="B356" s="256"/>
      <c r="P356" s="199"/>
    </row>
    <row r="357" spans="1:16">
      <c r="A357" s="200"/>
      <c r="B357" s="256"/>
      <c r="P357" s="199"/>
    </row>
    <row r="358" spans="1:16">
      <c r="A358" s="200"/>
      <c r="B358" s="256"/>
      <c r="P358" s="199"/>
    </row>
    <row r="359" spans="1:16">
      <c r="A359" s="200"/>
      <c r="B359" s="256"/>
      <c r="P359" s="199"/>
    </row>
    <row r="360" spans="1:16">
      <c r="A360" s="200"/>
      <c r="B360" s="256"/>
      <c r="P360" s="199"/>
    </row>
    <row r="361" spans="1:16">
      <c r="A361" s="200"/>
      <c r="B361" s="256"/>
      <c r="P361" s="199"/>
    </row>
    <row r="362" spans="1:16">
      <c r="A362" s="200"/>
      <c r="B362" s="256"/>
      <c r="P362" s="199"/>
    </row>
    <row r="363" spans="1:16">
      <c r="A363" s="200"/>
      <c r="B363" s="256"/>
      <c r="P363" s="199"/>
    </row>
    <row r="364" spans="1:16">
      <c r="A364" s="200"/>
      <c r="B364" s="256"/>
      <c r="P364" s="199"/>
    </row>
    <row r="365" spans="1:16">
      <c r="A365" s="200"/>
      <c r="B365" s="256"/>
      <c r="P365" s="199"/>
    </row>
    <row r="366" spans="1:16">
      <c r="A366" s="200"/>
      <c r="B366" s="256"/>
      <c r="P366" s="199"/>
    </row>
    <row r="367" spans="1:16">
      <c r="A367" s="200"/>
      <c r="B367" s="256"/>
      <c r="P367" s="199"/>
    </row>
    <row r="368" spans="1:16">
      <c r="A368" s="200"/>
      <c r="B368" s="256"/>
      <c r="P368" s="199"/>
    </row>
    <row r="369" spans="1:16">
      <c r="A369" s="200"/>
      <c r="B369" s="256"/>
      <c r="P369" s="199"/>
    </row>
    <row r="370" spans="1:16">
      <c r="A370" s="200"/>
      <c r="B370" s="256"/>
      <c r="P370" s="199"/>
    </row>
    <row r="371" spans="1:16">
      <c r="A371" s="200"/>
      <c r="B371" s="256"/>
      <c r="P371" s="199"/>
    </row>
    <row r="372" spans="1:16">
      <c r="A372" s="200"/>
      <c r="B372" s="256"/>
      <c r="P372" s="199"/>
    </row>
    <row r="373" spans="1:16">
      <c r="A373" s="200"/>
      <c r="B373" s="256"/>
      <c r="P373" s="199"/>
    </row>
    <row r="374" spans="1:16">
      <c r="A374" s="200"/>
      <c r="B374" s="256"/>
      <c r="P374" s="199"/>
    </row>
    <row r="375" spans="1:16">
      <c r="A375" s="200"/>
      <c r="B375" s="256"/>
      <c r="P375" s="199"/>
    </row>
    <row r="376" spans="1:16">
      <c r="A376" s="200"/>
      <c r="B376" s="256"/>
      <c r="P376" s="199"/>
    </row>
    <row r="377" spans="1:16">
      <c r="A377" s="200"/>
      <c r="B377" s="256"/>
      <c r="P377" s="199"/>
    </row>
    <row r="378" spans="1:16">
      <c r="A378" s="200"/>
      <c r="B378" s="256"/>
      <c r="P378" s="199"/>
    </row>
    <row r="379" spans="1:16">
      <c r="A379" s="200"/>
      <c r="B379" s="256"/>
      <c r="P379" s="199"/>
    </row>
    <row r="380" spans="1:16">
      <c r="A380" s="200"/>
      <c r="B380" s="256"/>
      <c r="P380" s="199"/>
    </row>
    <row r="381" spans="1:16">
      <c r="A381" s="200"/>
      <c r="B381" s="256"/>
      <c r="P381" s="199"/>
    </row>
    <row r="382" spans="1:16">
      <c r="A382" s="200"/>
      <c r="B382" s="256"/>
      <c r="P382" s="199"/>
    </row>
    <row r="383" spans="1:16">
      <c r="A383" s="200"/>
      <c r="B383" s="256"/>
      <c r="P383" s="199"/>
    </row>
    <row r="384" spans="1:16">
      <c r="A384" s="200"/>
      <c r="B384" s="256"/>
      <c r="P384" s="199"/>
    </row>
    <row r="385" spans="1:16">
      <c r="A385" s="200"/>
      <c r="B385" s="256"/>
      <c r="P385" s="199"/>
    </row>
    <row r="386" spans="1:16">
      <c r="A386" s="200"/>
      <c r="B386" s="256"/>
      <c r="P386" s="199"/>
    </row>
    <row r="387" spans="1:16">
      <c r="A387" s="200"/>
      <c r="B387" s="256"/>
      <c r="P387" s="199"/>
    </row>
    <row r="388" spans="1:16">
      <c r="A388" s="200"/>
      <c r="B388" s="256"/>
      <c r="P388" s="199"/>
    </row>
    <row r="389" spans="1:16">
      <c r="A389" s="200"/>
      <c r="B389" s="256"/>
      <c r="P389" s="199"/>
    </row>
    <row r="390" spans="1:16">
      <c r="A390" s="200"/>
      <c r="B390" s="256"/>
      <c r="P390" s="199"/>
    </row>
    <row r="391" spans="1:16">
      <c r="A391" s="200"/>
      <c r="B391" s="256"/>
      <c r="P391" s="199"/>
    </row>
    <row r="392" spans="1:16">
      <c r="A392" s="200"/>
      <c r="B392" s="256"/>
      <c r="P392" s="199"/>
    </row>
    <row r="393" spans="1:16">
      <c r="A393" s="200"/>
      <c r="B393" s="256"/>
      <c r="P393" s="199"/>
    </row>
    <row r="394" spans="1:16">
      <c r="A394" s="200"/>
      <c r="B394" s="256"/>
      <c r="P394" s="199"/>
    </row>
    <row r="395" spans="1:16">
      <c r="A395" s="200"/>
      <c r="B395" s="256"/>
      <c r="P395" s="199"/>
    </row>
    <row r="396" spans="1:16">
      <c r="A396" s="200"/>
      <c r="B396" s="256"/>
      <c r="P396" s="199"/>
    </row>
    <row r="397" spans="1:16">
      <c r="A397" s="200"/>
      <c r="B397" s="256"/>
      <c r="P397" s="199"/>
    </row>
    <row r="398" spans="1:16">
      <c r="A398" s="200"/>
      <c r="B398" s="256"/>
      <c r="P398" s="199"/>
    </row>
    <row r="399" spans="1:16">
      <c r="A399" s="200"/>
      <c r="B399" s="256"/>
      <c r="P399" s="199"/>
    </row>
    <row r="400" spans="1:16">
      <c r="A400" s="200"/>
      <c r="B400" s="256"/>
      <c r="P400" s="199"/>
    </row>
    <row r="401" spans="1:16">
      <c r="A401" s="200"/>
      <c r="B401" s="256"/>
      <c r="P401" s="199"/>
    </row>
    <row r="402" spans="1:16">
      <c r="A402" s="200"/>
      <c r="B402" s="256"/>
      <c r="P402" s="199"/>
    </row>
    <row r="403" spans="1:16">
      <c r="A403" s="200"/>
      <c r="B403" s="256"/>
      <c r="P403" s="199"/>
    </row>
    <row r="404" spans="1:16">
      <c r="A404" s="200"/>
      <c r="B404" s="256"/>
      <c r="P404" s="199"/>
    </row>
    <row r="405" spans="1:16">
      <c r="A405" s="200"/>
      <c r="B405" s="256"/>
      <c r="P405" s="199"/>
    </row>
    <row r="406" spans="1:16">
      <c r="A406" s="200"/>
      <c r="B406" s="256"/>
      <c r="P406" s="199"/>
    </row>
    <row r="407" spans="1:16">
      <c r="A407" s="200"/>
      <c r="B407" s="256"/>
      <c r="P407" s="199"/>
    </row>
    <row r="408" spans="1:16">
      <c r="A408" s="200"/>
      <c r="B408" s="256"/>
      <c r="P408" s="199"/>
    </row>
    <row r="409" spans="1:16">
      <c r="A409" s="200"/>
      <c r="B409" s="256"/>
      <c r="P409" s="199"/>
    </row>
    <row r="410" spans="1:16">
      <c r="A410" s="200"/>
      <c r="B410" s="256"/>
      <c r="P410" s="199"/>
    </row>
    <row r="411" spans="1:16">
      <c r="A411" s="200"/>
      <c r="B411" s="256"/>
      <c r="P411" s="199"/>
    </row>
    <row r="412" spans="1:16">
      <c r="A412" s="200"/>
      <c r="B412" s="256"/>
      <c r="P412" s="199"/>
    </row>
    <row r="413" spans="1:16">
      <c r="A413" s="200"/>
      <c r="B413" s="256"/>
      <c r="P413" s="199"/>
    </row>
    <row r="414" spans="1:16">
      <c r="A414" s="200"/>
      <c r="B414" s="256"/>
      <c r="P414" s="199"/>
    </row>
    <row r="415" spans="1:16">
      <c r="A415" s="200"/>
      <c r="B415" s="256"/>
      <c r="P415" s="199"/>
    </row>
    <row r="416" spans="1:16">
      <c r="A416" s="200"/>
      <c r="B416" s="256"/>
      <c r="P416" s="199"/>
    </row>
    <row r="417" spans="1:16">
      <c r="A417" s="200"/>
      <c r="B417" s="256"/>
      <c r="P417" s="199"/>
    </row>
    <row r="418" spans="1:16">
      <c r="A418" s="200"/>
      <c r="B418" s="256"/>
      <c r="P418" s="199"/>
    </row>
    <row r="419" spans="1:16">
      <c r="A419" s="200"/>
      <c r="B419" s="256"/>
      <c r="P419" s="199"/>
    </row>
    <row r="420" spans="1:16">
      <c r="A420" s="200"/>
      <c r="B420" s="256"/>
      <c r="P420" s="199"/>
    </row>
    <row r="421" spans="1:16">
      <c r="A421" s="200"/>
      <c r="B421" s="256"/>
      <c r="P421" s="199"/>
    </row>
    <row r="422" spans="1:16">
      <c r="A422" s="200"/>
      <c r="B422" s="256"/>
      <c r="P422" s="199"/>
    </row>
    <row r="423" spans="1:16">
      <c r="A423" s="200"/>
      <c r="B423" s="256"/>
      <c r="P423" s="199"/>
    </row>
    <row r="424" spans="1:16">
      <c r="A424" s="200"/>
      <c r="B424" s="256"/>
      <c r="P424" s="199"/>
    </row>
    <row r="425" spans="1:16">
      <c r="A425" s="200"/>
      <c r="B425" s="256"/>
      <c r="P425" s="199"/>
    </row>
    <row r="426" spans="1:16">
      <c r="A426" s="200"/>
      <c r="B426" s="256"/>
      <c r="P426" s="199"/>
    </row>
    <row r="427" spans="1:16">
      <c r="A427" s="200"/>
      <c r="B427" s="256"/>
      <c r="P427" s="199"/>
    </row>
    <row r="428" spans="1:16">
      <c r="A428" s="200"/>
      <c r="B428" s="256"/>
      <c r="P428" s="199"/>
    </row>
    <row r="429" spans="1:16">
      <c r="A429" s="200"/>
      <c r="B429" s="256"/>
      <c r="P429" s="199"/>
    </row>
    <row r="430" spans="1:16">
      <c r="A430" s="200"/>
      <c r="B430" s="256"/>
      <c r="P430" s="199"/>
    </row>
    <row r="431" spans="1:16">
      <c r="A431" s="200"/>
      <c r="B431" s="256"/>
      <c r="P431" s="199"/>
    </row>
    <row r="432" spans="1:16">
      <c r="A432" s="200"/>
      <c r="B432" s="256"/>
      <c r="P432" s="199"/>
    </row>
    <row r="433" spans="1:16">
      <c r="A433" s="200"/>
      <c r="B433" s="256"/>
      <c r="P433" s="199"/>
    </row>
    <row r="434" spans="1:16">
      <c r="A434" s="200"/>
      <c r="B434" s="256"/>
      <c r="P434" s="199"/>
    </row>
    <row r="435" spans="1:16">
      <c r="A435" s="200"/>
      <c r="B435" s="256"/>
      <c r="P435" s="199"/>
    </row>
    <row r="436" spans="1:16">
      <c r="A436" s="200"/>
      <c r="B436" s="256"/>
      <c r="P436" s="199"/>
    </row>
    <row r="437" spans="1:16">
      <c r="A437" s="200"/>
      <c r="B437" s="256"/>
      <c r="P437" s="199"/>
    </row>
    <row r="438" spans="1:16">
      <c r="A438" s="200"/>
      <c r="B438" s="256"/>
      <c r="P438" s="199"/>
    </row>
    <row r="439" spans="1:16">
      <c r="A439" s="200"/>
      <c r="B439" s="256"/>
      <c r="P439" s="199"/>
    </row>
    <row r="440" spans="1:16">
      <c r="A440" s="200"/>
      <c r="B440" s="256"/>
      <c r="P440" s="199"/>
    </row>
    <row r="441" spans="1:16">
      <c r="A441" s="200"/>
      <c r="B441" s="256"/>
      <c r="P441" s="199"/>
    </row>
    <row r="442" spans="1:16">
      <c r="A442" s="200"/>
      <c r="B442" s="256"/>
      <c r="P442" s="199"/>
    </row>
    <row r="443" spans="1:16">
      <c r="A443" s="200"/>
      <c r="B443" s="256"/>
      <c r="P443" s="199"/>
    </row>
    <row r="444" spans="1:16">
      <c r="A444" s="200"/>
      <c r="B444" s="256"/>
      <c r="P444" s="199"/>
    </row>
    <row r="445" spans="1:16">
      <c r="A445" s="200"/>
      <c r="B445" s="256"/>
      <c r="P445" s="199"/>
    </row>
    <row r="446" spans="1:16">
      <c r="A446" s="200"/>
      <c r="B446" s="256"/>
      <c r="P446" s="199"/>
    </row>
    <row r="447" spans="1:16">
      <c r="A447" s="200"/>
      <c r="B447" s="256"/>
      <c r="P447" s="199"/>
    </row>
    <row r="448" spans="1:16">
      <c r="A448" s="200"/>
      <c r="B448" s="256"/>
      <c r="P448" s="199"/>
    </row>
    <row r="449" spans="1:16">
      <c r="A449" s="200"/>
      <c r="B449" s="256"/>
      <c r="P449" s="199"/>
    </row>
    <row r="450" spans="1:16">
      <c r="A450" s="200"/>
      <c r="B450" s="256"/>
      <c r="P450" s="199"/>
    </row>
    <row r="451" spans="1:16">
      <c r="A451" s="200"/>
      <c r="B451" s="256"/>
      <c r="P451" s="199"/>
    </row>
    <row r="452" spans="1:16">
      <c r="A452" s="200"/>
      <c r="B452" s="256"/>
      <c r="P452" s="199"/>
    </row>
    <row r="453" spans="1:16">
      <c r="A453" s="200"/>
      <c r="B453" s="256"/>
      <c r="P453" s="199"/>
    </row>
    <row r="454" spans="1:16">
      <c r="A454" s="200"/>
      <c r="B454" s="256"/>
      <c r="P454" s="199"/>
    </row>
    <row r="455" spans="1:16">
      <c r="A455" s="200"/>
      <c r="B455" s="256"/>
      <c r="P455" s="199"/>
    </row>
    <row r="456" spans="1:16">
      <c r="A456" s="200"/>
      <c r="B456" s="256"/>
      <c r="P456" s="199"/>
    </row>
    <row r="457" spans="1:16">
      <c r="A457" s="200"/>
      <c r="B457" s="256"/>
      <c r="P457" s="199"/>
    </row>
    <row r="458" spans="1:16">
      <c r="A458" s="200"/>
      <c r="B458" s="256"/>
      <c r="P458" s="199"/>
    </row>
    <row r="459" spans="1:16">
      <c r="A459" s="200"/>
      <c r="B459" s="256"/>
      <c r="P459" s="199"/>
    </row>
    <row r="460" spans="1:16">
      <c r="A460" s="200"/>
      <c r="B460" s="256"/>
    </row>
    <row r="461" spans="1:16">
      <c r="A461" s="200"/>
      <c r="B461" s="256"/>
    </row>
    <row r="462" spans="1:16">
      <c r="A462" s="200"/>
      <c r="B462" s="256"/>
    </row>
    <row r="463" spans="1:16">
      <c r="A463" s="200"/>
      <c r="B463" s="256"/>
    </row>
    <row r="464" spans="1:16">
      <c r="A464" s="200"/>
      <c r="B464" s="256"/>
    </row>
    <row r="465" spans="1:2">
      <c r="A465" s="200"/>
      <c r="B465" s="256"/>
    </row>
    <row r="466" spans="1:2">
      <c r="A466" s="200"/>
      <c r="B466" s="256"/>
    </row>
    <row r="467" spans="1:2">
      <c r="A467" s="200"/>
      <c r="B467" s="256"/>
    </row>
    <row r="468" spans="1:2">
      <c r="A468" s="200"/>
      <c r="B468" s="256"/>
    </row>
    <row r="469" spans="1:2">
      <c r="A469" s="200"/>
      <c r="B469" s="256"/>
    </row>
    <row r="470" spans="1:2">
      <c r="A470" s="200"/>
      <c r="B470" s="256"/>
    </row>
    <row r="471" spans="1:2">
      <c r="A471" s="200"/>
      <c r="B471" s="256"/>
    </row>
    <row r="472" spans="1:2">
      <c r="A472" s="200"/>
      <c r="B472" s="256"/>
    </row>
    <row r="473" spans="1:2">
      <c r="A473" s="200"/>
      <c r="B473" s="256"/>
    </row>
    <row r="474" spans="1:2">
      <c r="A474" s="200"/>
      <c r="B474" s="256"/>
    </row>
    <row r="475" spans="1:2">
      <c r="A475" s="200"/>
      <c r="B475" s="256"/>
    </row>
    <row r="476" spans="1:2">
      <c r="A476" s="200"/>
      <c r="B476" s="256"/>
    </row>
    <row r="477" spans="1:2">
      <c r="A477" s="200"/>
      <c r="B477" s="256"/>
    </row>
    <row r="478" spans="1:2">
      <c r="A478" s="200"/>
      <c r="B478" s="256"/>
    </row>
    <row r="479" spans="1:2">
      <c r="A479" s="200"/>
      <c r="B479" s="256"/>
    </row>
    <row r="480" spans="1:2">
      <c r="A480" s="200"/>
      <c r="B480" s="256"/>
    </row>
    <row r="481" spans="1:2">
      <c r="A481" s="200"/>
      <c r="B481" s="256"/>
    </row>
    <row r="482" spans="1:2">
      <c r="A482" s="200"/>
      <c r="B482" s="256"/>
    </row>
    <row r="483" spans="1:2">
      <c r="A483" s="200"/>
      <c r="B483" s="256"/>
    </row>
    <row r="484" spans="1:2">
      <c r="A484" s="200"/>
      <c r="B484" s="256"/>
    </row>
    <row r="485" spans="1:2">
      <c r="A485" s="200"/>
      <c r="B485" s="256"/>
    </row>
    <row r="486" spans="1:2">
      <c r="A486" s="200"/>
      <c r="B486" s="256"/>
    </row>
    <row r="487" spans="1:2">
      <c r="A487" s="200"/>
      <c r="B487" s="256"/>
    </row>
    <row r="488" spans="1:2">
      <c r="A488" s="200"/>
      <c r="B488" s="256"/>
    </row>
    <row r="489" spans="1:2">
      <c r="A489" s="200"/>
      <c r="B489" s="256"/>
    </row>
    <row r="490" spans="1:2">
      <c r="A490" s="200"/>
      <c r="B490" s="256"/>
    </row>
    <row r="491" spans="1:2">
      <c r="A491" s="200"/>
      <c r="B491" s="256"/>
    </row>
    <row r="492" spans="1:2">
      <c r="A492" s="200"/>
      <c r="B492" s="256"/>
    </row>
    <row r="493" spans="1:2">
      <c r="A493" s="200"/>
      <c r="B493" s="256"/>
    </row>
    <row r="494" spans="1:2">
      <c r="A494" s="200"/>
      <c r="B494" s="256"/>
    </row>
    <row r="495" spans="1:2">
      <c r="A495" s="200"/>
      <c r="B495" s="256"/>
    </row>
    <row r="496" spans="1:2">
      <c r="A496" s="200"/>
      <c r="B496" s="256"/>
    </row>
    <row r="497" spans="1:2">
      <c r="A497" s="200"/>
      <c r="B497" s="256"/>
    </row>
    <row r="498" spans="1:2">
      <c r="A498" s="200"/>
      <c r="B498" s="256"/>
    </row>
    <row r="499" spans="1:2">
      <c r="A499" s="200"/>
      <c r="B499" s="256"/>
    </row>
    <row r="500" spans="1:2">
      <c r="A500" s="200"/>
      <c r="B500" s="256"/>
    </row>
    <row r="501" spans="1:2">
      <c r="A501" s="200"/>
      <c r="B501" s="256"/>
    </row>
    <row r="502" spans="1:2">
      <c r="A502" s="200"/>
      <c r="B502" s="256"/>
    </row>
    <row r="503" spans="1:2">
      <c r="A503" s="200"/>
      <c r="B503" s="256"/>
    </row>
    <row r="504" spans="1:2">
      <c r="A504" s="200"/>
      <c r="B504" s="256"/>
    </row>
    <row r="505" spans="1:2">
      <c r="A505" s="200"/>
      <c r="B505" s="256"/>
    </row>
    <row r="506" spans="1:2">
      <c r="A506" s="200"/>
      <c r="B506" s="256"/>
    </row>
    <row r="507" spans="1:2">
      <c r="A507" s="200"/>
      <c r="B507" s="256"/>
    </row>
    <row r="508" spans="1:2">
      <c r="A508" s="200"/>
      <c r="B508" s="256"/>
    </row>
    <row r="509" spans="1:2">
      <c r="A509" s="200"/>
      <c r="B509" s="256"/>
    </row>
    <row r="510" spans="1:2">
      <c r="A510" s="200"/>
      <c r="B510" s="256"/>
    </row>
    <row r="511" spans="1:2">
      <c r="A511" s="200"/>
      <c r="B511" s="256"/>
    </row>
    <row r="512" spans="1:2">
      <c r="A512" s="200"/>
      <c r="B512" s="256"/>
    </row>
    <row r="513" spans="1:2">
      <c r="A513" s="200"/>
      <c r="B513" s="256"/>
    </row>
    <row r="514" spans="1:2">
      <c r="A514" s="200"/>
      <c r="B514" s="256"/>
    </row>
    <row r="515" spans="1:2">
      <c r="A515" s="200"/>
      <c r="B515" s="256"/>
    </row>
    <row r="516" spans="1:2">
      <c r="A516" s="200"/>
      <c r="B516" s="256"/>
    </row>
    <row r="517" spans="1:2">
      <c r="A517" s="200"/>
      <c r="B517" s="256"/>
    </row>
    <row r="518" spans="1:2">
      <c r="A518" s="200"/>
      <c r="B518" s="256"/>
    </row>
    <row r="519" spans="1:2">
      <c r="A519" s="200"/>
      <c r="B519" s="256"/>
    </row>
    <row r="520" spans="1:2">
      <c r="A520" s="200"/>
      <c r="B520" s="256"/>
    </row>
    <row r="521" spans="1:2">
      <c r="A521" s="200"/>
      <c r="B521" s="256"/>
    </row>
    <row r="522" spans="1:2">
      <c r="A522" s="200"/>
      <c r="B522" s="256"/>
    </row>
    <row r="523" spans="1:2">
      <c r="A523" s="200"/>
      <c r="B523" s="256"/>
    </row>
    <row r="524" spans="1:2">
      <c r="A524" s="200"/>
      <c r="B524" s="256"/>
    </row>
    <row r="525" spans="1:2">
      <c r="A525" s="200"/>
      <c r="B525" s="256"/>
    </row>
    <row r="526" spans="1:2">
      <c r="A526" s="200"/>
      <c r="B526" s="256"/>
    </row>
    <row r="527" spans="1:2">
      <c r="A527" s="200"/>
      <c r="B527" s="256"/>
    </row>
    <row r="528" spans="1:2">
      <c r="A528" s="200"/>
      <c r="B528" s="256"/>
    </row>
    <row r="529" spans="1:2">
      <c r="A529" s="200"/>
      <c r="B529" s="256"/>
    </row>
    <row r="530" spans="1:2">
      <c r="A530" s="200"/>
      <c r="B530" s="256"/>
    </row>
    <row r="531" spans="1:2">
      <c r="A531" s="200"/>
      <c r="B531" s="256"/>
    </row>
    <row r="532" spans="1:2">
      <c r="A532" s="200"/>
      <c r="B532" s="256"/>
    </row>
    <row r="533" spans="1:2">
      <c r="A533" s="200"/>
      <c r="B533" s="256"/>
    </row>
    <row r="534" spans="1:2">
      <c r="A534" s="200"/>
      <c r="B534" s="256"/>
    </row>
    <row r="535" spans="1:2">
      <c r="A535" s="200"/>
      <c r="B535" s="256"/>
    </row>
    <row r="536" spans="1:2">
      <c r="A536" s="200"/>
      <c r="B536" s="256"/>
    </row>
    <row r="537" spans="1:2">
      <c r="A537" s="200"/>
      <c r="B537" s="256"/>
    </row>
    <row r="538" spans="1:2">
      <c r="A538" s="200"/>
      <c r="B538" s="256"/>
    </row>
    <row r="539" spans="1:2">
      <c r="A539" s="200"/>
      <c r="B539" s="256"/>
    </row>
    <row r="540" spans="1:2">
      <c r="A540" s="200"/>
      <c r="B540" s="256"/>
    </row>
    <row r="541" spans="1:2">
      <c r="A541" s="200"/>
      <c r="B541" s="256"/>
    </row>
    <row r="542" spans="1:2">
      <c r="A542" s="200"/>
      <c r="B542" s="256"/>
    </row>
    <row r="543" spans="1:2">
      <c r="A543" s="200"/>
      <c r="B543" s="256"/>
    </row>
    <row r="544" spans="1:2">
      <c r="A544" s="200"/>
      <c r="B544" s="256"/>
    </row>
    <row r="545" spans="1:2">
      <c r="A545" s="200"/>
      <c r="B545" s="256"/>
    </row>
    <row r="546" spans="1:2">
      <c r="A546" s="200"/>
      <c r="B546" s="256"/>
    </row>
    <row r="547" spans="1:2">
      <c r="A547" s="200"/>
      <c r="B547" s="256"/>
    </row>
    <row r="548" spans="1:2">
      <c r="A548" s="200"/>
      <c r="B548" s="256"/>
    </row>
    <row r="549" spans="1:2">
      <c r="A549" s="200"/>
      <c r="B549" s="256"/>
    </row>
    <row r="550" spans="1:2">
      <c r="A550" s="200"/>
      <c r="B550" s="256"/>
    </row>
    <row r="551" spans="1:2">
      <c r="A551" s="200"/>
      <c r="B551" s="256"/>
    </row>
    <row r="552" spans="1:2">
      <c r="A552" s="200"/>
      <c r="B552" s="256"/>
    </row>
    <row r="553" spans="1:2">
      <c r="A553" s="200"/>
      <c r="B553" s="256"/>
    </row>
    <row r="554" spans="1:2">
      <c r="A554" s="200"/>
      <c r="B554" s="256"/>
    </row>
    <row r="555" spans="1:2">
      <c r="A555" s="200"/>
      <c r="B555" s="256"/>
    </row>
    <row r="556" spans="1:2">
      <c r="A556" s="200"/>
      <c r="B556" s="256"/>
    </row>
    <row r="557" spans="1:2">
      <c r="A557" s="200"/>
      <c r="B557" s="256"/>
    </row>
    <row r="558" spans="1:2">
      <c r="A558" s="200"/>
      <c r="B558" s="256"/>
    </row>
    <row r="559" spans="1:2">
      <c r="A559" s="200"/>
      <c r="B559" s="256"/>
    </row>
    <row r="560" spans="1:2">
      <c r="A560" s="200"/>
      <c r="B560" s="256"/>
    </row>
    <row r="561" spans="1:2">
      <c r="A561" s="200"/>
      <c r="B561" s="256"/>
    </row>
    <row r="562" spans="1:2">
      <c r="A562" s="200"/>
      <c r="B562" s="256"/>
    </row>
    <row r="563" spans="1:2">
      <c r="A563" s="200"/>
      <c r="B563" s="256"/>
    </row>
    <row r="564" spans="1:2">
      <c r="A564" s="200"/>
      <c r="B564" s="256"/>
    </row>
    <row r="565" spans="1:2">
      <c r="A565" s="200"/>
      <c r="B565" s="256"/>
    </row>
    <row r="566" spans="1:2">
      <c r="A566" s="200"/>
      <c r="B566" s="256"/>
    </row>
    <row r="567" spans="1:2">
      <c r="A567" s="200"/>
      <c r="B567" s="256"/>
    </row>
    <row r="568" spans="1:2">
      <c r="A568" s="200"/>
      <c r="B568" s="256"/>
    </row>
    <row r="569" spans="1:2">
      <c r="A569" s="200"/>
      <c r="B569" s="256"/>
    </row>
    <row r="570" spans="1:2">
      <c r="A570" s="200"/>
      <c r="B570" s="256"/>
    </row>
    <row r="571" spans="1:2">
      <c r="A571" s="200"/>
      <c r="B571" s="256"/>
    </row>
    <row r="572" spans="1:2">
      <c r="A572" s="200"/>
      <c r="B572" s="256"/>
    </row>
    <row r="573" spans="1:2">
      <c r="A573" s="200"/>
      <c r="B573" s="256"/>
    </row>
    <row r="574" spans="1:2">
      <c r="A574" s="200"/>
      <c r="B574" s="256"/>
    </row>
    <row r="575" spans="1:2">
      <c r="A575" s="200"/>
      <c r="B575" s="256"/>
    </row>
    <row r="576" spans="1:2">
      <c r="A576" s="200"/>
      <c r="B576" s="256"/>
    </row>
    <row r="577" spans="1:2">
      <c r="A577" s="200"/>
      <c r="B577" s="256"/>
    </row>
    <row r="578" spans="1:2">
      <c r="A578" s="200"/>
      <c r="B578" s="256"/>
    </row>
    <row r="579" spans="1:2">
      <c r="A579" s="200"/>
      <c r="B579" s="256"/>
    </row>
    <row r="580" spans="1:2">
      <c r="A580" s="200"/>
      <c r="B580" s="256"/>
    </row>
    <row r="581" spans="1:2">
      <c r="A581" s="200"/>
      <c r="B581" s="256"/>
    </row>
    <row r="582" spans="1:2">
      <c r="A582" s="200"/>
      <c r="B582" s="256"/>
    </row>
    <row r="583" spans="1:2">
      <c r="A583" s="200"/>
      <c r="B583" s="256"/>
    </row>
    <row r="584" spans="1:2">
      <c r="A584" s="200"/>
      <c r="B584" s="256"/>
    </row>
    <row r="585" spans="1:2">
      <c r="A585" s="200"/>
      <c r="B585" s="256"/>
    </row>
    <row r="586" spans="1:2">
      <c r="A586" s="200"/>
      <c r="B586" s="256"/>
    </row>
    <row r="587" spans="1:2">
      <c r="A587" s="200"/>
      <c r="B587" s="256"/>
    </row>
    <row r="588" spans="1:2">
      <c r="A588" s="200"/>
      <c r="B588" s="256"/>
    </row>
    <row r="589" spans="1:2">
      <c r="A589" s="200"/>
      <c r="B589" s="256"/>
    </row>
    <row r="590" spans="1:2">
      <c r="A590" s="200"/>
      <c r="B590" s="256"/>
    </row>
    <row r="591" spans="1:2">
      <c r="A591" s="200"/>
      <c r="B591" s="256"/>
    </row>
    <row r="592" spans="1:2">
      <c r="A592" s="200"/>
      <c r="B592" s="256"/>
    </row>
    <row r="593" spans="1:2">
      <c r="A593" s="200"/>
      <c r="B593" s="256"/>
    </row>
    <row r="594" spans="1:2">
      <c r="A594" s="200"/>
      <c r="B594" s="256"/>
    </row>
    <row r="595" spans="1:2">
      <c r="A595" s="200"/>
      <c r="B595" s="256"/>
    </row>
    <row r="596" spans="1:2">
      <c r="A596" s="200"/>
      <c r="B596" s="256"/>
    </row>
    <row r="597" spans="1:2">
      <c r="A597" s="200"/>
      <c r="B597" s="256"/>
    </row>
    <row r="598" spans="1:2">
      <c r="A598" s="200"/>
      <c r="B598" s="256"/>
    </row>
    <row r="599" spans="1:2">
      <c r="A599" s="200"/>
      <c r="B599" s="256"/>
    </row>
    <row r="600" spans="1:2">
      <c r="A600" s="200"/>
      <c r="B600" s="256"/>
    </row>
    <row r="601" spans="1:2">
      <c r="A601" s="200"/>
      <c r="B601" s="256"/>
    </row>
    <row r="602" spans="1:2">
      <c r="A602" s="200"/>
      <c r="B602" s="256"/>
    </row>
    <row r="603" spans="1:2">
      <c r="A603" s="200"/>
      <c r="B603" s="256"/>
    </row>
    <row r="604" spans="1:2">
      <c r="A604" s="200"/>
      <c r="B604" s="256"/>
    </row>
    <row r="605" spans="1:2">
      <c r="A605" s="200"/>
      <c r="B605" s="256"/>
    </row>
    <row r="606" spans="1:2">
      <c r="A606" s="200"/>
      <c r="B606" s="256"/>
    </row>
    <row r="607" spans="1:2">
      <c r="A607" s="200"/>
      <c r="B607" s="256"/>
    </row>
    <row r="608" spans="1:2">
      <c r="A608" s="200"/>
      <c r="B608" s="256"/>
    </row>
    <row r="609" spans="1:2">
      <c r="A609" s="200"/>
      <c r="B609" s="256"/>
    </row>
    <row r="610" spans="1:2">
      <c r="A610" s="200"/>
      <c r="B610" s="256"/>
    </row>
    <row r="611" spans="1:2">
      <c r="A611" s="200"/>
      <c r="B611" s="256"/>
    </row>
    <row r="612" spans="1:2">
      <c r="A612" s="200"/>
      <c r="B612" s="256"/>
    </row>
    <row r="613" spans="1:2">
      <c r="A613" s="200"/>
      <c r="B613" s="256"/>
    </row>
    <row r="614" spans="1:2">
      <c r="A614" s="200"/>
      <c r="B614" s="256"/>
    </row>
    <row r="615" spans="1:2">
      <c r="A615" s="200"/>
      <c r="B615" s="256"/>
    </row>
    <row r="616" spans="1:2">
      <c r="A616" s="200"/>
      <c r="B616" s="256"/>
    </row>
    <row r="617" spans="1:2">
      <c r="A617" s="200"/>
      <c r="B617" s="256"/>
    </row>
    <row r="618" spans="1:2">
      <c r="A618" s="200"/>
      <c r="B618" s="256"/>
    </row>
    <row r="619" spans="1:2">
      <c r="A619" s="200"/>
      <c r="B619" s="256"/>
    </row>
    <row r="620" spans="1:2">
      <c r="A620" s="200"/>
      <c r="B620" s="256"/>
    </row>
    <row r="621" spans="1:2">
      <c r="A621" s="200"/>
      <c r="B621" s="256"/>
    </row>
    <row r="622" spans="1:2">
      <c r="A622" s="200"/>
      <c r="B622" s="256"/>
    </row>
    <row r="623" spans="1:2">
      <c r="A623" s="200"/>
      <c r="B623" s="256"/>
    </row>
    <row r="624" spans="1:2">
      <c r="A624" s="200"/>
      <c r="B624" s="256"/>
    </row>
    <row r="625" spans="1:2">
      <c r="A625" s="200"/>
      <c r="B625" s="256"/>
    </row>
    <row r="626" spans="1:2">
      <c r="A626" s="200"/>
      <c r="B626" s="256"/>
    </row>
    <row r="627" spans="1:2">
      <c r="A627" s="200"/>
      <c r="B627" s="256"/>
    </row>
    <row r="628" spans="1:2">
      <c r="A628" s="200"/>
      <c r="B628" s="256"/>
    </row>
    <row r="629" spans="1:2">
      <c r="A629" s="200"/>
      <c r="B629" s="256"/>
    </row>
    <row r="630" spans="1:2">
      <c r="A630" s="200"/>
      <c r="B630" s="256"/>
    </row>
    <row r="631" spans="1:2">
      <c r="A631" s="200"/>
      <c r="B631" s="256"/>
    </row>
    <row r="632" spans="1:2">
      <c r="A632" s="200"/>
      <c r="B632" s="256"/>
    </row>
    <row r="633" spans="1:2">
      <c r="A633" s="200"/>
      <c r="B633" s="256"/>
    </row>
    <row r="634" spans="1:2">
      <c r="A634" s="200"/>
      <c r="B634" s="256"/>
    </row>
    <row r="635" spans="1:2">
      <c r="A635" s="200"/>
      <c r="B635" s="256"/>
    </row>
    <row r="636" spans="1:2">
      <c r="A636" s="200"/>
      <c r="B636" s="256"/>
    </row>
    <row r="637" spans="1:2">
      <c r="A637" s="200"/>
      <c r="B637" s="256"/>
    </row>
    <row r="638" spans="1:2">
      <c r="A638" s="200"/>
      <c r="B638" s="256"/>
    </row>
    <row r="639" spans="1:2">
      <c r="A639" s="200"/>
      <c r="B639" s="256"/>
    </row>
    <row r="640" spans="1:2">
      <c r="A640" s="200"/>
      <c r="B640" s="256"/>
    </row>
    <row r="641" spans="1:2">
      <c r="A641" s="200"/>
      <c r="B641" s="256"/>
    </row>
    <row r="642" spans="1:2">
      <c r="A642" s="200"/>
      <c r="B642" s="256"/>
    </row>
    <row r="643" spans="1:2">
      <c r="A643" s="200"/>
      <c r="B643" s="256"/>
    </row>
    <row r="644" spans="1:2">
      <c r="A644" s="200"/>
      <c r="B644" s="256"/>
    </row>
    <row r="645" spans="1:2">
      <c r="A645" s="200"/>
      <c r="B645" s="256"/>
    </row>
    <row r="646" spans="1:2">
      <c r="A646" s="200"/>
      <c r="B646" s="256"/>
    </row>
    <row r="647" spans="1:2">
      <c r="A647" s="200"/>
      <c r="B647" s="256"/>
    </row>
    <row r="648" spans="1:2">
      <c r="A648" s="200"/>
      <c r="B648" s="256"/>
    </row>
    <row r="649" spans="1:2">
      <c r="A649" s="200"/>
      <c r="B649" s="256"/>
    </row>
    <row r="650" spans="1:2">
      <c r="A650" s="200"/>
      <c r="B650" s="256"/>
    </row>
    <row r="651" spans="1:2">
      <c r="A651" s="200"/>
      <c r="B651" s="256"/>
    </row>
    <row r="652" spans="1:2">
      <c r="A652" s="200"/>
      <c r="B652" s="256"/>
    </row>
    <row r="653" spans="1:2">
      <c r="A653" s="200"/>
      <c r="B653" s="256"/>
    </row>
    <row r="654" spans="1:2">
      <c r="A654" s="200"/>
      <c r="B654" s="256"/>
    </row>
    <row r="655" spans="1:2">
      <c r="A655" s="200"/>
      <c r="B655" s="256"/>
    </row>
    <row r="656" spans="1:2">
      <c r="A656" s="200"/>
      <c r="B656" s="256"/>
    </row>
    <row r="657" spans="1:2">
      <c r="A657" s="200"/>
      <c r="B657" s="256"/>
    </row>
    <row r="658" spans="1:2">
      <c r="A658" s="200"/>
      <c r="B658" s="256"/>
    </row>
    <row r="659" spans="1:2">
      <c r="A659" s="200"/>
      <c r="B659" s="256"/>
    </row>
    <row r="660" spans="1:2">
      <c r="A660" s="200"/>
      <c r="B660" s="256"/>
    </row>
    <row r="661" spans="1:2">
      <c r="A661" s="200"/>
      <c r="B661" s="256"/>
    </row>
    <row r="662" spans="1:2">
      <c r="A662" s="200"/>
      <c r="B662" s="256"/>
    </row>
    <row r="663" spans="1:2">
      <c r="A663" s="200"/>
      <c r="B663" s="256"/>
    </row>
    <row r="664" spans="1:2">
      <c r="A664" s="200"/>
      <c r="B664" s="256"/>
    </row>
    <row r="665" spans="1:2">
      <c r="A665" s="200"/>
      <c r="B665" s="256"/>
    </row>
    <row r="666" spans="1:2">
      <c r="A666" s="200"/>
      <c r="B666" s="256"/>
    </row>
    <row r="667" spans="1:2">
      <c r="A667" s="200"/>
      <c r="B667" s="256"/>
    </row>
    <row r="668" spans="1:2">
      <c r="A668" s="200"/>
      <c r="B668" s="256"/>
    </row>
    <row r="669" spans="1:2">
      <c r="A669" s="200"/>
      <c r="B669" s="256"/>
    </row>
    <row r="670" spans="1:2">
      <c r="A670" s="200"/>
      <c r="B670" s="256"/>
    </row>
    <row r="671" spans="1:2">
      <c r="A671" s="200"/>
      <c r="B671" s="256"/>
    </row>
    <row r="672" spans="1:2">
      <c r="A672" s="200"/>
      <c r="B672" s="256"/>
    </row>
    <row r="673" spans="1:2">
      <c r="A673" s="200"/>
      <c r="B673" s="256"/>
    </row>
    <row r="674" spans="1:2">
      <c r="A674" s="200"/>
      <c r="B674" s="256"/>
    </row>
    <row r="675" spans="1:2">
      <c r="A675" s="200"/>
      <c r="B675" s="256"/>
    </row>
    <row r="676" spans="1:2">
      <c r="A676" s="200"/>
      <c r="B676" s="256"/>
    </row>
    <row r="677" spans="1:2">
      <c r="A677" s="200"/>
      <c r="B677" s="256"/>
    </row>
    <row r="678" spans="1:2">
      <c r="A678" s="200"/>
      <c r="B678" s="256"/>
    </row>
    <row r="679" spans="1:2">
      <c r="A679" s="200"/>
      <c r="B679" s="256"/>
    </row>
    <row r="680" spans="1:2">
      <c r="A680" s="200"/>
      <c r="B680" s="256"/>
    </row>
    <row r="681" spans="1:2">
      <c r="A681" s="200"/>
      <c r="B681" s="256"/>
    </row>
    <row r="682" spans="1:2">
      <c r="A682" s="200"/>
      <c r="B682" s="256"/>
    </row>
    <row r="683" spans="1:2">
      <c r="A683" s="200"/>
      <c r="B683" s="256"/>
    </row>
    <row r="684" spans="1:2">
      <c r="A684" s="200"/>
      <c r="B684" s="256"/>
    </row>
    <row r="685" spans="1:2">
      <c r="A685" s="200"/>
      <c r="B685" s="256"/>
    </row>
    <row r="686" spans="1:2">
      <c r="A686" s="200"/>
      <c r="B686" s="256"/>
    </row>
    <row r="687" spans="1:2">
      <c r="A687" s="200"/>
      <c r="B687" s="256"/>
    </row>
    <row r="688" spans="1:2">
      <c r="A688" s="200"/>
      <c r="B688" s="256"/>
    </row>
    <row r="689" spans="1:2">
      <c r="A689" s="200"/>
      <c r="B689" s="256"/>
    </row>
    <row r="690" spans="1:2">
      <c r="A690" s="200"/>
      <c r="B690" s="256"/>
    </row>
    <row r="691" spans="1:2">
      <c r="A691" s="200"/>
      <c r="B691" s="256"/>
    </row>
    <row r="692" spans="1:2">
      <c r="A692" s="200"/>
      <c r="B692" s="256"/>
    </row>
    <row r="693" spans="1:2">
      <c r="A693" s="200"/>
      <c r="B693" s="256"/>
    </row>
    <row r="694" spans="1:2">
      <c r="A694" s="200"/>
      <c r="B694" s="256"/>
    </row>
    <row r="695" spans="1:2">
      <c r="A695" s="200"/>
      <c r="B695" s="256"/>
    </row>
    <row r="696" spans="1:2">
      <c r="A696" s="200"/>
      <c r="B696" s="256"/>
    </row>
    <row r="697" spans="1:2">
      <c r="A697" s="200"/>
      <c r="B697" s="256"/>
    </row>
    <row r="698" spans="1:2">
      <c r="A698" s="200"/>
      <c r="B698" s="256"/>
    </row>
    <row r="699" spans="1:2">
      <c r="A699" s="200"/>
      <c r="B699" s="256"/>
    </row>
    <row r="700" spans="1:2">
      <c r="A700" s="200"/>
      <c r="B700" s="256"/>
    </row>
    <row r="701" spans="1:2">
      <c r="A701" s="200"/>
      <c r="B701" s="256"/>
    </row>
    <row r="702" spans="1:2">
      <c r="A702" s="200"/>
      <c r="B702" s="256"/>
    </row>
    <row r="703" spans="1:2">
      <c r="A703" s="200"/>
      <c r="B703" s="256"/>
    </row>
    <row r="704" spans="1:2">
      <c r="A704" s="200"/>
      <c r="B704" s="256"/>
    </row>
    <row r="705" spans="1:2">
      <c r="A705" s="200"/>
      <c r="B705" s="256"/>
    </row>
    <row r="706" spans="1:2">
      <c r="A706" s="200"/>
      <c r="B706" s="256"/>
    </row>
    <row r="707" spans="1:2">
      <c r="A707" s="200"/>
      <c r="B707" s="256"/>
    </row>
    <row r="708" spans="1:2">
      <c r="A708" s="200"/>
      <c r="B708" s="256"/>
    </row>
    <row r="709" spans="1:2">
      <c r="A709" s="200"/>
      <c r="B709" s="256"/>
    </row>
    <row r="710" spans="1:2">
      <c r="A710" s="200"/>
      <c r="B710" s="256"/>
    </row>
    <row r="711" spans="1:2">
      <c r="A711" s="200"/>
      <c r="B711" s="256"/>
    </row>
    <row r="712" spans="1:2">
      <c r="A712" s="200"/>
      <c r="B712" s="256"/>
    </row>
    <row r="713" spans="1:2">
      <c r="A713" s="200"/>
      <c r="B713" s="256"/>
    </row>
    <row r="714" spans="1:2">
      <c r="A714" s="200"/>
      <c r="B714" s="256"/>
    </row>
    <row r="715" spans="1:2">
      <c r="A715" s="200"/>
      <c r="B715" s="256"/>
    </row>
    <row r="716" spans="1:2">
      <c r="A716" s="200"/>
      <c r="B716" s="256"/>
    </row>
    <row r="717" spans="1:2">
      <c r="A717" s="200"/>
      <c r="B717" s="256"/>
    </row>
    <row r="718" spans="1:2">
      <c r="A718" s="200"/>
      <c r="B718" s="256"/>
    </row>
    <row r="719" spans="1:2">
      <c r="A719" s="200"/>
      <c r="B719" s="256"/>
    </row>
    <row r="720" spans="1:2">
      <c r="A720" s="200"/>
      <c r="B720" s="256"/>
    </row>
    <row r="721" spans="1:2">
      <c r="A721" s="200"/>
      <c r="B721" s="256"/>
    </row>
    <row r="722" spans="1:2">
      <c r="A722" s="200"/>
      <c r="B722" s="256"/>
    </row>
    <row r="723" spans="1:2">
      <c r="A723" s="200"/>
      <c r="B723" s="256"/>
    </row>
    <row r="724" spans="1:2">
      <c r="A724" s="200"/>
      <c r="B724" s="256"/>
    </row>
    <row r="725" spans="1:2">
      <c r="A725" s="200"/>
      <c r="B725" s="256"/>
    </row>
    <row r="726" spans="1:2">
      <c r="A726" s="200"/>
      <c r="B726" s="256"/>
    </row>
    <row r="727" spans="1:2">
      <c r="A727" s="200"/>
      <c r="B727" s="256"/>
    </row>
    <row r="728" spans="1:2">
      <c r="A728" s="200"/>
      <c r="B728" s="256"/>
    </row>
    <row r="729" spans="1:2">
      <c r="A729" s="200"/>
      <c r="B729" s="256"/>
    </row>
    <row r="730" spans="1:2">
      <c r="A730" s="200"/>
      <c r="B730" s="256"/>
    </row>
    <row r="731" spans="1:2">
      <c r="A731" s="200"/>
      <c r="B731" s="256"/>
    </row>
    <row r="732" spans="1:2">
      <c r="A732" s="200"/>
      <c r="B732" s="256"/>
    </row>
    <row r="733" spans="1:2">
      <c r="A733" s="200"/>
      <c r="B733" s="256"/>
    </row>
    <row r="734" spans="1:2">
      <c r="A734" s="200"/>
      <c r="B734" s="256"/>
    </row>
    <row r="735" spans="1:2">
      <c r="A735" s="200"/>
      <c r="B735" s="256"/>
    </row>
    <row r="736" spans="1:2">
      <c r="A736" s="200"/>
      <c r="B736" s="256"/>
    </row>
    <row r="737" spans="1:2">
      <c r="A737" s="200"/>
      <c r="B737" s="256"/>
    </row>
    <row r="738" spans="1:2">
      <c r="A738" s="200"/>
      <c r="B738" s="256"/>
    </row>
    <row r="739" spans="1:2">
      <c r="A739" s="200"/>
      <c r="B739" s="256"/>
    </row>
    <row r="740" spans="1:2">
      <c r="A740" s="200"/>
      <c r="B740" s="256"/>
    </row>
    <row r="741" spans="1:2">
      <c r="A741" s="200"/>
      <c r="B741" s="256"/>
    </row>
    <row r="742" spans="1:2">
      <c r="A742" s="200"/>
      <c r="B742" s="256"/>
    </row>
    <row r="743" spans="1:2">
      <c r="A743" s="200"/>
      <c r="B743" s="256"/>
    </row>
    <row r="744" spans="1:2">
      <c r="A744" s="200"/>
      <c r="B744" s="256"/>
    </row>
    <row r="745" spans="1:2">
      <c r="A745" s="200"/>
      <c r="B745" s="256"/>
    </row>
    <row r="746" spans="1:2">
      <c r="A746" s="200"/>
      <c r="B746" s="256"/>
    </row>
    <row r="747" spans="1:2">
      <c r="A747" s="200"/>
      <c r="B747" s="256"/>
    </row>
    <row r="748" spans="1:2">
      <c r="A748" s="200"/>
      <c r="B748" s="256"/>
    </row>
    <row r="749" spans="1:2">
      <c r="A749" s="200"/>
      <c r="B749" s="256"/>
    </row>
    <row r="750" spans="1:2">
      <c r="A750" s="200"/>
      <c r="B750" s="256"/>
    </row>
    <row r="751" spans="1:2">
      <c r="A751" s="200"/>
      <c r="B751" s="256"/>
    </row>
    <row r="752" spans="1:2">
      <c r="A752" s="200"/>
      <c r="B752" s="256"/>
    </row>
    <row r="753" spans="1:2">
      <c r="A753" s="200"/>
      <c r="B753" s="256"/>
    </row>
    <row r="754" spans="1:2">
      <c r="A754" s="200"/>
      <c r="B754" s="256"/>
    </row>
    <row r="755" spans="1:2">
      <c r="A755" s="200"/>
      <c r="B755" s="256"/>
    </row>
    <row r="756" spans="1:2">
      <c r="A756" s="200"/>
      <c r="B756" s="256"/>
    </row>
    <row r="757" spans="1:2">
      <c r="A757" s="200"/>
      <c r="B757" s="256"/>
    </row>
    <row r="758" spans="1:2">
      <c r="A758" s="200"/>
      <c r="B758" s="256"/>
    </row>
    <row r="759" spans="1:2">
      <c r="A759" s="200"/>
      <c r="B759" s="256"/>
    </row>
    <row r="760" spans="1:2">
      <c r="A760" s="200"/>
      <c r="B760" s="256"/>
    </row>
    <row r="761" spans="1:2">
      <c r="A761" s="200"/>
      <c r="B761" s="256"/>
    </row>
    <row r="762" spans="1:2">
      <c r="A762" s="200"/>
      <c r="B762" s="256"/>
    </row>
    <row r="763" spans="1:2">
      <c r="A763" s="200"/>
      <c r="B763" s="256"/>
    </row>
    <row r="764" spans="1:2">
      <c r="A764" s="200"/>
      <c r="B764" s="256"/>
    </row>
    <row r="765" spans="1:2">
      <c r="A765" s="200"/>
      <c r="B765" s="256"/>
    </row>
    <row r="766" spans="1:2">
      <c r="A766" s="200"/>
      <c r="B766" s="256"/>
    </row>
    <row r="767" spans="1:2">
      <c r="A767" s="200"/>
      <c r="B767" s="256"/>
    </row>
    <row r="768" spans="1:2">
      <c r="A768" s="200"/>
      <c r="B768" s="256"/>
    </row>
    <row r="769" spans="1:2">
      <c r="A769" s="200"/>
      <c r="B769" s="256"/>
    </row>
    <row r="770" spans="1:2">
      <c r="A770" s="200"/>
      <c r="B770" s="256"/>
    </row>
    <row r="771" spans="1:2">
      <c r="A771" s="200"/>
      <c r="B771" s="256"/>
    </row>
    <row r="772" spans="1:2">
      <c r="A772" s="200"/>
      <c r="B772" s="256"/>
    </row>
    <row r="773" spans="1:2">
      <c r="A773" s="200"/>
      <c r="B773" s="256"/>
    </row>
    <row r="774" spans="1:2">
      <c r="A774" s="200"/>
      <c r="B774" s="256"/>
    </row>
    <row r="775" spans="1:2">
      <c r="A775" s="200"/>
      <c r="B775" s="256"/>
    </row>
    <row r="776" spans="1:2">
      <c r="A776" s="200"/>
      <c r="B776" s="256"/>
    </row>
    <row r="777" spans="1:2">
      <c r="A777" s="200"/>
      <c r="B777" s="256"/>
    </row>
    <row r="778" spans="1:2">
      <c r="A778" s="200"/>
      <c r="B778" s="256"/>
    </row>
    <row r="779" spans="1:2">
      <c r="A779" s="200"/>
      <c r="B779" s="256"/>
    </row>
    <row r="780" spans="1:2">
      <c r="A780" s="200"/>
      <c r="B780" s="256"/>
    </row>
    <row r="781" spans="1:2">
      <c r="A781" s="200"/>
      <c r="B781" s="256"/>
    </row>
    <row r="782" spans="1:2">
      <c r="A782" s="200"/>
      <c r="B782" s="256"/>
    </row>
    <row r="783" spans="1:2">
      <c r="A783" s="200"/>
      <c r="B783" s="256"/>
    </row>
    <row r="784" spans="1:2">
      <c r="A784" s="200"/>
      <c r="B784" s="256"/>
    </row>
    <row r="785" spans="1:2">
      <c r="A785" s="200"/>
      <c r="B785" s="256"/>
    </row>
    <row r="786" spans="1:2">
      <c r="A786" s="200"/>
      <c r="B786" s="256"/>
    </row>
    <row r="787" spans="1:2">
      <c r="A787" s="200"/>
      <c r="B787" s="256"/>
    </row>
    <row r="788" spans="1:2">
      <c r="A788" s="200"/>
      <c r="B788" s="256"/>
    </row>
    <row r="789" spans="1:2">
      <c r="A789" s="200"/>
      <c r="B789" s="256"/>
    </row>
    <row r="790" spans="1:2">
      <c r="A790" s="200"/>
      <c r="B790" s="256"/>
    </row>
    <row r="791" spans="1:2">
      <c r="A791" s="200"/>
      <c r="B791" s="256"/>
    </row>
    <row r="792" spans="1:2">
      <c r="A792" s="200"/>
      <c r="B792" s="256"/>
    </row>
    <row r="793" spans="1:2">
      <c r="A793" s="200"/>
      <c r="B793" s="256"/>
    </row>
    <row r="794" spans="1:2">
      <c r="A794" s="200"/>
      <c r="B794" s="256"/>
    </row>
    <row r="795" spans="1:2">
      <c r="A795" s="200"/>
      <c r="B795" s="256"/>
    </row>
    <row r="796" spans="1:2">
      <c r="A796" s="200"/>
      <c r="B796" s="256"/>
    </row>
    <row r="797" spans="1:2">
      <c r="A797" s="200"/>
      <c r="B797" s="256"/>
    </row>
    <row r="798" spans="1:2">
      <c r="A798" s="200"/>
      <c r="B798" s="256"/>
    </row>
    <row r="799" spans="1:2">
      <c r="A799" s="200"/>
      <c r="B799" s="256"/>
    </row>
    <row r="800" spans="1:2">
      <c r="A800" s="200"/>
      <c r="B800" s="256"/>
    </row>
    <row r="801" spans="1:2">
      <c r="A801" s="200"/>
      <c r="B801" s="256"/>
    </row>
    <row r="802" spans="1:2">
      <c r="A802" s="200"/>
      <c r="B802" s="256"/>
    </row>
    <row r="803" spans="1:2">
      <c r="A803" s="200"/>
      <c r="B803" s="256"/>
    </row>
    <row r="804" spans="1:2">
      <c r="A804" s="200"/>
      <c r="B804" s="256"/>
    </row>
    <row r="805" spans="1:2">
      <c r="A805" s="200"/>
      <c r="B805" s="256"/>
    </row>
    <row r="806" spans="1:2">
      <c r="A806" s="200"/>
      <c r="B806" s="256"/>
    </row>
    <row r="807" spans="1:2">
      <c r="A807" s="200"/>
      <c r="B807" s="256"/>
    </row>
    <row r="808" spans="1:2">
      <c r="A808" s="200"/>
      <c r="B808" s="256"/>
    </row>
    <row r="809" spans="1:2">
      <c r="A809" s="200"/>
      <c r="B809" s="256"/>
    </row>
    <row r="810" spans="1:2">
      <c r="A810" s="200"/>
      <c r="B810" s="256"/>
    </row>
    <row r="811" spans="1:2">
      <c r="A811" s="200"/>
      <c r="B811" s="256"/>
    </row>
    <row r="812" spans="1:2">
      <c r="A812" s="200"/>
      <c r="B812" s="256"/>
    </row>
    <row r="813" spans="1:2">
      <c r="A813" s="200"/>
      <c r="B813" s="256"/>
    </row>
    <row r="814" spans="1:2">
      <c r="A814" s="200"/>
      <c r="B814" s="256"/>
    </row>
    <row r="815" spans="1:2">
      <c r="A815" s="200"/>
      <c r="B815" s="256"/>
    </row>
    <row r="816" spans="1:2">
      <c r="A816" s="200"/>
      <c r="B816" s="256"/>
    </row>
    <row r="817" spans="1:2">
      <c r="A817" s="200"/>
      <c r="B817" s="256"/>
    </row>
    <row r="818" spans="1:2">
      <c r="A818" s="200"/>
      <c r="B818" s="256"/>
    </row>
    <row r="819" spans="1:2">
      <c r="A819" s="200"/>
      <c r="B819" s="256"/>
    </row>
    <row r="820" spans="1:2">
      <c r="A820" s="200"/>
      <c r="B820" s="256"/>
    </row>
    <row r="821" spans="1:2">
      <c r="A821" s="200"/>
      <c r="B821" s="256"/>
    </row>
    <row r="822" spans="1:2">
      <c r="A822" s="200"/>
      <c r="B822" s="256"/>
    </row>
    <row r="823" spans="1:2">
      <c r="A823" s="200"/>
      <c r="B823" s="256"/>
    </row>
    <row r="824" spans="1:2">
      <c r="A824" s="200"/>
      <c r="B824" s="256"/>
    </row>
    <row r="825" spans="1:2">
      <c r="A825" s="200"/>
      <c r="B825" s="256"/>
    </row>
    <row r="826" spans="1:2">
      <c r="A826" s="200"/>
      <c r="B826" s="256"/>
    </row>
    <row r="827" spans="1:2">
      <c r="A827" s="200"/>
      <c r="B827" s="256"/>
    </row>
    <row r="828" spans="1:2">
      <c r="A828" s="200"/>
      <c r="B828" s="256"/>
    </row>
    <row r="829" spans="1:2">
      <c r="A829" s="200"/>
      <c r="B829" s="256"/>
    </row>
    <row r="830" spans="1:2">
      <c r="A830" s="200"/>
      <c r="B830" s="256"/>
    </row>
    <row r="831" spans="1:2">
      <c r="A831" s="200"/>
      <c r="B831" s="256"/>
    </row>
    <row r="832" spans="1:2">
      <c r="A832" s="200"/>
      <c r="B832" s="256"/>
    </row>
    <row r="833" spans="1:2">
      <c r="A833" s="200"/>
      <c r="B833" s="256"/>
    </row>
    <row r="834" spans="1:2">
      <c r="A834" s="200"/>
      <c r="B834" s="256"/>
    </row>
    <row r="835" spans="1:2">
      <c r="A835" s="200"/>
      <c r="B835" s="256"/>
    </row>
    <row r="836" spans="1:2">
      <c r="A836" s="200"/>
      <c r="B836" s="256"/>
    </row>
    <row r="837" spans="1:2">
      <c r="A837" s="200"/>
      <c r="B837" s="256"/>
    </row>
    <row r="838" spans="1:2">
      <c r="A838" s="200"/>
      <c r="B838" s="256"/>
    </row>
    <row r="839" spans="1:2">
      <c r="A839" s="200"/>
      <c r="B839" s="256"/>
    </row>
    <row r="840" spans="1:2">
      <c r="A840" s="200"/>
      <c r="B840" s="256"/>
    </row>
    <row r="841" spans="1:2">
      <c r="A841" s="200"/>
      <c r="B841" s="256"/>
    </row>
    <row r="842" spans="1:2">
      <c r="A842" s="200"/>
      <c r="B842" s="256"/>
    </row>
    <row r="843" spans="1:2">
      <c r="A843" s="200"/>
      <c r="B843" s="256"/>
    </row>
    <row r="844" spans="1:2">
      <c r="A844" s="200"/>
      <c r="B844" s="256"/>
    </row>
    <row r="845" spans="1:2">
      <c r="A845" s="200"/>
      <c r="B845" s="256"/>
    </row>
    <row r="846" spans="1:2">
      <c r="A846" s="200"/>
      <c r="B846" s="256"/>
    </row>
    <row r="847" spans="1:2">
      <c r="A847" s="200"/>
      <c r="B847" s="256"/>
    </row>
    <row r="848" spans="1:2">
      <c r="A848" s="200"/>
      <c r="B848" s="256"/>
    </row>
    <row r="849" spans="1:2">
      <c r="A849" s="200"/>
      <c r="B849" s="256"/>
    </row>
    <row r="850" spans="1:2">
      <c r="A850" s="200"/>
      <c r="B850" s="256"/>
    </row>
    <row r="851" spans="1:2">
      <c r="A851" s="200"/>
      <c r="B851" s="256"/>
    </row>
    <row r="852" spans="1:2">
      <c r="A852" s="200"/>
      <c r="B852" s="256"/>
    </row>
    <row r="853" spans="1:2">
      <c r="A853" s="200"/>
      <c r="B853" s="256"/>
    </row>
    <row r="854" spans="1:2">
      <c r="A854" s="200"/>
      <c r="B854" s="256"/>
    </row>
    <row r="855" spans="1:2">
      <c r="A855" s="200"/>
      <c r="B855" s="256"/>
    </row>
    <row r="856" spans="1:2">
      <c r="A856" s="200"/>
      <c r="B856" s="256"/>
    </row>
    <row r="857" spans="1:2">
      <c r="A857" s="200"/>
      <c r="B857" s="256"/>
    </row>
    <row r="858" spans="1:2">
      <c r="A858" s="200"/>
      <c r="B858" s="256"/>
    </row>
    <row r="859" spans="1:2">
      <c r="A859" s="200"/>
      <c r="B859" s="256"/>
    </row>
    <row r="860" spans="1:2">
      <c r="A860" s="200"/>
      <c r="B860" s="256"/>
    </row>
    <row r="861" spans="1:2">
      <c r="A861" s="200"/>
      <c r="B861" s="256"/>
    </row>
    <row r="862" spans="1:2">
      <c r="A862" s="200"/>
      <c r="B862" s="256"/>
    </row>
    <row r="863" spans="1:2">
      <c r="A863" s="200"/>
      <c r="B863" s="256"/>
    </row>
    <row r="864" spans="1:2">
      <c r="A864" s="200"/>
      <c r="B864" s="256"/>
    </row>
    <row r="865" spans="1:2">
      <c r="A865" s="200"/>
      <c r="B865" s="256"/>
    </row>
    <row r="866" spans="1:2">
      <c r="A866" s="200"/>
      <c r="B866" s="256"/>
    </row>
    <row r="867" spans="1:2">
      <c r="A867" s="200"/>
      <c r="B867" s="256"/>
    </row>
    <row r="868" spans="1:2">
      <c r="A868" s="200"/>
      <c r="B868" s="256"/>
    </row>
    <row r="869" spans="1:2">
      <c r="A869" s="200"/>
      <c r="B869" s="256"/>
    </row>
    <row r="870" spans="1:2">
      <c r="A870" s="200"/>
      <c r="B870" s="256"/>
    </row>
    <row r="871" spans="1:2">
      <c r="A871" s="200"/>
      <c r="B871" s="256"/>
    </row>
    <row r="872" spans="1:2">
      <c r="A872" s="200"/>
      <c r="B872" s="256"/>
    </row>
    <row r="873" spans="1:2">
      <c r="A873" s="200"/>
      <c r="B873" s="256"/>
    </row>
    <row r="874" spans="1:2">
      <c r="A874" s="200"/>
      <c r="B874" s="256"/>
    </row>
    <row r="875" spans="1:2">
      <c r="A875" s="200"/>
      <c r="B875" s="256"/>
    </row>
    <row r="876" spans="1:2">
      <c r="A876" s="200"/>
      <c r="B876" s="256"/>
    </row>
    <row r="877" spans="1:2">
      <c r="A877" s="200"/>
      <c r="B877" s="256"/>
    </row>
    <row r="878" spans="1:2">
      <c r="A878" s="200"/>
      <c r="B878" s="256"/>
    </row>
    <row r="879" spans="1:2">
      <c r="A879" s="200"/>
      <c r="B879" s="256"/>
    </row>
    <row r="880" spans="1:2">
      <c r="A880" s="200"/>
      <c r="B880" s="256"/>
    </row>
    <row r="881" spans="1:2">
      <c r="A881" s="200"/>
      <c r="B881" s="256"/>
    </row>
    <row r="882" spans="1:2">
      <c r="A882" s="200"/>
      <c r="B882" s="256"/>
    </row>
    <row r="883" spans="1:2">
      <c r="A883" s="200"/>
      <c r="B883" s="256"/>
    </row>
    <row r="884" spans="1:2">
      <c r="A884" s="200"/>
      <c r="B884" s="256"/>
    </row>
    <row r="885" spans="1:2">
      <c r="A885" s="200"/>
      <c r="B885" s="256"/>
    </row>
    <row r="886" spans="1:2">
      <c r="A886" s="200"/>
      <c r="B886" s="256"/>
    </row>
    <row r="887" spans="1:2">
      <c r="A887" s="200"/>
      <c r="B887" s="256"/>
    </row>
    <row r="888" spans="1:2">
      <c r="A888" s="200"/>
      <c r="B888" s="256"/>
    </row>
    <row r="889" spans="1:2">
      <c r="A889" s="200"/>
      <c r="B889" s="256"/>
    </row>
    <row r="890" spans="1:2">
      <c r="A890" s="200"/>
      <c r="B890" s="256"/>
    </row>
    <row r="891" spans="1:2">
      <c r="A891" s="200"/>
      <c r="B891" s="256"/>
    </row>
    <row r="892" spans="1:2">
      <c r="A892" s="200"/>
      <c r="B892" s="256"/>
    </row>
    <row r="893" spans="1:2">
      <c r="A893" s="200"/>
      <c r="B893" s="256"/>
    </row>
    <row r="894" spans="1:2">
      <c r="A894" s="200"/>
      <c r="B894" s="256"/>
    </row>
    <row r="895" spans="1:2">
      <c r="A895" s="200"/>
      <c r="B895" s="256"/>
    </row>
    <row r="896" spans="1:2">
      <c r="A896" s="200"/>
      <c r="B896" s="256"/>
    </row>
    <row r="897" spans="1:2">
      <c r="A897" s="200"/>
      <c r="B897" s="256"/>
    </row>
    <row r="898" spans="1:2">
      <c r="A898" s="200"/>
      <c r="B898" s="256"/>
    </row>
    <row r="899" spans="1:2">
      <c r="A899" s="200"/>
      <c r="B899" s="256"/>
    </row>
    <row r="900" spans="1:2">
      <c r="A900" s="200"/>
      <c r="B900" s="256"/>
    </row>
    <row r="901" spans="1:2">
      <c r="A901" s="200"/>
      <c r="B901" s="256"/>
    </row>
    <row r="902" spans="1:2">
      <c r="A902" s="200"/>
      <c r="B902" s="256"/>
    </row>
    <row r="903" spans="1:2">
      <c r="A903" s="200"/>
      <c r="B903" s="256"/>
    </row>
    <row r="904" spans="1:2">
      <c r="A904" s="200"/>
      <c r="B904" s="256"/>
    </row>
    <row r="905" spans="1:2">
      <c r="A905" s="200"/>
      <c r="B905" s="256"/>
    </row>
    <row r="906" spans="1:2">
      <c r="A906" s="200"/>
      <c r="B906" s="256"/>
    </row>
    <row r="907" spans="1:2">
      <c r="A907" s="200"/>
      <c r="B907" s="256"/>
    </row>
    <row r="908" spans="1:2">
      <c r="A908" s="200"/>
      <c r="B908" s="256"/>
    </row>
    <row r="909" spans="1:2">
      <c r="A909" s="200"/>
      <c r="B909" s="256"/>
    </row>
    <row r="910" spans="1:2">
      <c r="A910" s="200"/>
      <c r="B910" s="256"/>
    </row>
    <row r="911" spans="1:2">
      <c r="A911" s="200"/>
      <c r="B911" s="256"/>
    </row>
    <row r="912" spans="1:2">
      <c r="A912" s="200"/>
      <c r="B912" s="256"/>
    </row>
    <row r="913" spans="1:2">
      <c r="A913" s="200"/>
      <c r="B913" s="256"/>
    </row>
    <row r="914" spans="1:2">
      <c r="A914" s="200"/>
      <c r="B914" s="256"/>
    </row>
    <row r="915" spans="1:2">
      <c r="A915" s="200"/>
      <c r="B915" s="256"/>
    </row>
    <row r="916" spans="1:2">
      <c r="A916" s="200"/>
      <c r="B916" s="256"/>
    </row>
    <row r="917" spans="1:2">
      <c r="A917" s="200"/>
      <c r="B917" s="256"/>
    </row>
    <row r="918" spans="1:2">
      <c r="A918" s="200"/>
      <c r="B918" s="256"/>
    </row>
    <row r="919" spans="1:2">
      <c r="A919" s="200"/>
      <c r="B919" s="256"/>
    </row>
    <row r="920" spans="1:2">
      <c r="A920" s="200"/>
      <c r="B920" s="256"/>
    </row>
    <row r="921" spans="1:2">
      <c r="A921" s="200"/>
      <c r="B921" s="256"/>
    </row>
    <row r="922" spans="1:2">
      <c r="A922" s="200"/>
      <c r="B922" s="256"/>
    </row>
    <row r="923" spans="1:2">
      <c r="A923" s="200"/>
      <c r="B923" s="256"/>
    </row>
    <row r="924" spans="1:2">
      <c r="A924" s="200"/>
      <c r="B924" s="256"/>
    </row>
    <row r="925" spans="1:2">
      <c r="A925" s="200"/>
      <c r="B925" s="256"/>
    </row>
    <row r="926" spans="1:2">
      <c r="A926" s="200"/>
      <c r="B926" s="256"/>
    </row>
    <row r="927" spans="1:2">
      <c r="A927" s="200"/>
      <c r="B927" s="256"/>
    </row>
    <row r="928" spans="1:2">
      <c r="A928" s="200"/>
      <c r="B928" s="256"/>
    </row>
    <row r="929" spans="1:2">
      <c r="A929" s="200"/>
      <c r="B929" s="256"/>
    </row>
    <row r="930" spans="1:2">
      <c r="A930" s="200"/>
      <c r="B930" s="256"/>
    </row>
    <row r="931" spans="1:2">
      <c r="A931" s="200"/>
      <c r="B931" s="256"/>
    </row>
    <row r="932" spans="1:2">
      <c r="A932" s="200"/>
      <c r="B932" s="256"/>
    </row>
    <row r="933" spans="1:2">
      <c r="A933" s="200"/>
      <c r="B933" s="256"/>
    </row>
    <row r="934" spans="1:2">
      <c r="A934" s="200"/>
      <c r="B934" s="256"/>
    </row>
    <row r="935" spans="1:2">
      <c r="A935" s="200"/>
      <c r="B935" s="256"/>
    </row>
    <row r="936" spans="1:2">
      <c r="A936" s="200"/>
      <c r="B936" s="256"/>
    </row>
    <row r="937" spans="1:2">
      <c r="A937" s="200"/>
      <c r="B937" s="256"/>
    </row>
    <row r="938" spans="1:2">
      <c r="A938" s="200"/>
      <c r="B938" s="256"/>
    </row>
    <row r="939" spans="1:2">
      <c r="A939" s="200"/>
      <c r="B939" s="256"/>
    </row>
    <row r="940" spans="1:2">
      <c r="A940" s="200"/>
      <c r="B940" s="256"/>
    </row>
    <row r="941" spans="1:2">
      <c r="A941" s="200"/>
      <c r="B941" s="256"/>
    </row>
    <row r="942" spans="1:2">
      <c r="A942" s="200"/>
      <c r="B942" s="256"/>
    </row>
    <row r="943" spans="1:2">
      <c r="A943" s="200"/>
      <c r="B943" s="256"/>
    </row>
    <row r="944" spans="1:2">
      <c r="A944" s="200"/>
      <c r="B944" s="256"/>
    </row>
    <row r="945" spans="1:2">
      <c r="A945" s="200"/>
      <c r="B945" s="256"/>
    </row>
    <row r="946" spans="1:2">
      <c r="A946" s="200"/>
      <c r="B946" s="256"/>
    </row>
    <row r="947" spans="1:2">
      <c r="A947" s="200"/>
      <c r="B947" s="256"/>
    </row>
    <row r="948" spans="1:2">
      <c r="A948" s="200"/>
      <c r="B948" s="256"/>
    </row>
    <row r="949" spans="1:2">
      <c r="A949" s="200"/>
      <c r="B949" s="256"/>
    </row>
    <row r="950" spans="1:2">
      <c r="A950" s="200"/>
      <c r="B950" s="256"/>
    </row>
    <row r="951" spans="1:2">
      <c r="A951" s="200"/>
      <c r="B951" s="256"/>
    </row>
    <row r="952" spans="1:2">
      <c r="A952" s="200"/>
      <c r="B952" s="256"/>
    </row>
    <row r="953" spans="1:2">
      <c r="A953" s="200"/>
      <c r="B953" s="256"/>
    </row>
    <row r="954" spans="1:2">
      <c r="A954" s="200"/>
      <c r="B954" s="256"/>
    </row>
    <row r="955" spans="1:2">
      <c r="A955" s="200"/>
      <c r="B955" s="256"/>
    </row>
    <row r="956" spans="1:2">
      <c r="A956" s="200"/>
      <c r="B956" s="256"/>
    </row>
    <row r="957" spans="1:2">
      <c r="A957" s="200"/>
      <c r="B957" s="256"/>
    </row>
    <row r="958" spans="1:2">
      <c r="A958" s="200"/>
      <c r="B958" s="256"/>
    </row>
    <row r="959" spans="1:2">
      <c r="A959" s="200"/>
      <c r="B959" s="256"/>
    </row>
    <row r="960" spans="1:2">
      <c r="A960" s="200"/>
      <c r="B960" s="256"/>
    </row>
    <row r="961" spans="1:2">
      <c r="A961" s="200"/>
      <c r="B961" s="256"/>
    </row>
    <row r="962" spans="1:2">
      <c r="A962" s="200"/>
      <c r="B962" s="256"/>
    </row>
    <row r="963" spans="1:2">
      <c r="A963" s="200"/>
      <c r="B963" s="256"/>
    </row>
    <row r="964" spans="1:2">
      <c r="A964" s="200"/>
      <c r="B964" s="256"/>
    </row>
    <row r="965" spans="1:2">
      <c r="A965" s="200"/>
      <c r="B965" s="256"/>
    </row>
    <row r="966" spans="1:2">
      <c r="A966" s="200"/>
      <c r="B966" s="256"/>
    </row>
    <row r="967" spans="1:2">
      <c r="A967" s="200"/>
      <c r="B967" s="256"/>
    </row>
    <row r="968" spans="1:2">
      <c r="A968" s="200"/>
      <c r="B968" s="256"/>
    </row>
    <row r="969" spans="1:2">
      <c r="A969" s="200"/>
      <c r="B969" s="256"/>
    </row>
    <row r="970" spans="1:2">
      <c r="A970" s="200"/>
      <c r="B970" s="256"/>
    </row>
    <row r="971" spans="1:2">
      <c r="A971" s="200"/>
      <c r="B971" s="256"/>
    </row>
    <row r="972" spans="1:2">
      <c r="A972" s="200"/>
      <c r="B972" s="256"/>
    </row>
    <row r="973" spans="1:2">
      <c r="A973" s="200"/>
      <c r="B973" s="256"/>
    </row>
    <row r="974" spans="1:2">
      <c r="A974" s="200"/>
      <c r="B974" s="256"/>
    </row>
    <row r="975" spans="1:2">
      <c r="A975" s="200"/>
      <c r="B975" s="256"/>
    </row>
    <row r="976" spans="1:2">
      <c r="A976" s="200"/>
      <c r="B976" s="256"/>
    </row>
    <row r="977" spans="1:2">
      <c r="A977" s="200"/>
      <c r="B977" s="256"/>
    </row>
    <row r="978" spans="1:2">
      <c r="A978" s="200"/>
      <c r="B978" s="256"/>
    </row>
    <row r="979" spans="1:2">
      <c r="A979" s="200"/>
      <c r="B979" s="256"/>
    </row>
    <row r="980" spans="1:2">
      <c r="A980" s="200"/>
      <c r="B980" s="256"/>
    </row>
    <row r="981" spans="1:2">
      <c r="A981" s="200"/>
      <c r="B981" s="256"/>
    </row>
    <row r="982" spans="1:2">
      <c r="A982" s="200"/>
      <c r="B982" s="256"/>
    </row>
    <row r="983" spans="1:2">
      <c r="A983" s="200"/>
      <c r="B983" s="256"/>
    </row>
    <row r="984" spans="1:2">
      <c r="A984" s="200"/>
      <c r="B984" s="256"/>
    </row>
    <row r="985" spans="1:2">
      <c r="A985" s="200"/>
      <c r="B985" s="256"/>
    </row>
    <row r="986" spans="1:2">
      <c r="A986" s="200"/>
      <c r="B986" s="256"/>
    </row>
    <row r="987" spans="1:2">
      <c r="A987" s="200"/>
      <c r="B987" s="256"/>
    </row>
    <row r="988" spans="1:2">
      <c r="A988" s="200"/>
      <c r="B988" s="256"/>
    </row>
    <row r="989" spans="1:2">
      <c r="A989" s="200"/>
      <c r="B989" s="256"/>
    </row>
    <row r="990" spans="1:2">
      <c r="A990" s="200"/>
      <c r="B990" s="256"/>
    </row>
    <row r="991" spans="1:2">
      <c r="A991" s="200"/>
      <c r="B991" s="256"/>
    </row>
    <row r="992" spans="1:2">
      <c r="A992" s="200"/>
      <c r="B992" s="256"/>
    </row>
    <row r="993" spans="1:2">
      <c r="A993" s="200"/>
      <c r="B993" s="256"/>
    </row>
    <row r="994" spans="1:2">
      <c r="A994" s="200"/>
      <c r="B994" s="256"/>
    </row>
    <row r="995" spans="1:2">
      <c r="A995" s="200"/>
      <c r="B995" s="256"/>
    </row>
    <row r="996" spans="1:2">
      <c r="A996" s="200"/>
      <c r="B996" s="256"/>
    </row>
    <row r="997" spans="1:2">
      <c r="A997" s="200"/>
      <c r="B997" s="256"/>
    </row>
    <row r="998" spans="1:2">
      <c r="A998" s="200"/>
      <c r="B998" s="256"/>
    </row>
    <row r="999" spans="1:2">
      <c r="A999" s="200"/>
      <c r="B999" s="256"/>
    </row>
    <row r="1000" spans="1:2">
      <c r="A1000" s="200"/>
      <c r="B1000" s="256"/>
    </row>
    <row r="1001" spans="1:2">
      <c r="A1001" s="200"/>
      <c r="B1001" s="256"/>
    </row>
    <row r="1002" spans="1:2">
      <c r="A1002" s="200"/>
      <c r="B1002" s="256"/>
    </row>
    <row r="1003" spans="1:2">
      <c r="A1003" s="200"/>
      <c r="B1003" s="256"/>
    </row>
    <row r="1004" spans="1:2">
      <c r="A1004" s="200"/>
      <c r="B1004" s="256"/>
    </row>
    <row r="1005" spans="1:2">
      <c r="A1005" s="200"/>
      <c r="B1005" s="256"/>
    </row>
    <row r="1006" spans="1:2">
      <c r="A1006" s="200"/>
      <c r="B1006" s="256"/>
    </row>
    <row r="1007" spans="1:2">
      <c r="A1007" s="200"/>
      <c r="B1007" s="256"/>
    </row>
    <row r="1008" spans="1:2">
      <c r="A1008" s="200"/>
      <c r="B1008" s="256"/>
    </row>
    <row r="1009" spans="1:2">
      <c r="A1009" s="200"/>
      <c r="B1009" s="256"/>
    </row>
    <row r="1010" spans="1:2">
      <c r="A1010" s="200"/>
      <c r="B1010" s="256"/>
    </row>
    <row r="1011" spans="1:2">
      <c r="A1011" s="200"/>
      <c r="B1011" s="256"/>
    </row>
    <row r="1012" spans="1:2">
      <c r="A1012" s="200"/>
      <c r="B1012" s="256"/>
    </row>
    <row r="1013" spans="1:2">
      <c r="A1013" s="200"/>
      <c r="B1013" s="256"/>
    </row>
    <row r="1014" spans="1:2">
      <c r="A1014" s="200"/>
      <c r="B1014" s="256"/>
    </row>
    <row r="1015" spans="1:2">
      <c r="A1015" s="200"/>
      <c r="B1015" s="256"/>
    </row>
    <row r="1016" spans="1:2">
      <c r="A1016" s="200"/>
      <c r="B1016" s="256"/>
    </row>
    <row r="1017" spans="1:2">
      <c r="A1017" s="200"/>
      <c r="B1017" s="256"/>
    </row>
    <row r="1018" spans="1:2">
      <c r="A1018" s="200"/>
      <c r="B1018" s="256"/>
    </row>
    <row r="1019" spans="1:2">
      <c r="A1019" s="200"/>
      <c r="B1019" s="256"/>
    </row>
    <row r="1020" spans="1:2">
      <c r="A1020" s="200"/>
      <c r="B1020" s="256"/>
    </row>
    <row r="1021" spans="1:2">
      <c r="A1021" s="200"/>
      <c r="B1021" s="256"/>
    </row>
    <row r="1022" spans="1:2">
      <c r="A1022" s="200"/>
      <c r="B1022" s="256"/>
    </row>
    <row r="1023" spans="1:2">
      <c r="A1023" s="200"/>
      <c r="B1023" s="256"/>
    </row>
    <row r="1024" spans="1:2">
      <c r="A1024" s="200"/>
      <c r="B1024" s="256"/>
    </row>
    <row r="1025" spans="1:2">
      <c r="A1025" s="200"/>
      <c r="B1025" s="256"/>
    </row>
    <row r="1026" spans="1:2">
      <c r="A1026" s="200"/>
      <c r="B1026" s="256"/>
    </row>
    <row r="1027" spans="1:2">
      <c r="A1027" s="200"/>
      <c r="B1027" s="256"/>
    </row>
    <row r="1028" spans="1:2">
      <c r="A1028" s="200"/>
      <c r="B1028" s="256"/>
    </row>
    <row r="1029" spans="1:2">
      <c r="A1029" s="200"/>
      <c r="B1029" s="256"/>
    </row>
    <row r="1030" spans="1:2">
      <c r="A1030" s="200"/>
      <c r="B1030" s="256"/>
    </row>
    <row r="1031" spans="1:2">
      <c r="A1031" s="200"/>
      <c r="B1031" s="256"/>
    </row>
    <row r="1032" spans="1:2">
      <c r="A1032" s="200"/>
      <c r="B1032" s="256"/>
    </row>
    <row r="1033" spans="1:2">
      <c r="A1033" s="200"/>
      <c r="B1033" s="256"/>
    </row>
    <row r="1034" spans="1:2">
      <c r="A1034" s="200"/>
      <c r="B1034" s="256"/>
    </row>
    <row r="1035" spans="1:2">
      <c r="A1035" s="200"/>
      <c r="B1035" s="256"/>
    </row>
    <row r="1036" spans="1:2">
      <c r="A1036" s="200"/>
      <c r="B1036" s="256"/>
    </row>
    <row r="1037" spans="1:2">
      <c r="A1037" s="200"/>
      <c r="B1037" s="256"/>
    </row>
    <row r="1038" spans="1:2">
      <c r="A1038" s="200"/>
      <c r="B1038" s="256"/>
    </row>
    <row r="1039" spans="1:2">
      <c r="A1039" s="200"/>
      <c r="B1039" s="256"/>
    </row>
    <row r="1040" spans="1:2">
      <c r="A1040" s="200"/>
      <c r="B1040" s="256"/>
    </row>
    <row r="1041" spans="1:2">
      <c r="A1041" s="200"/>
      <c r="B1041" s="256"/>
    </row>
    <row r="1042" spans="1:2">
      <c r="A1042" s="200"/>
      <c r="B1042" s="256"/>
    </row>
    <row r="1043" spans="1:2">
      <c r="A1043" s="200"/>
      <c r="B1043" s="256"/>
    </row>
    <row r="1044" spans="1:2">
      <c r="A1044" s="200"/>
      <c r="B1044" s="256"/>
    </row>
    <row r="1045" spans="1:2">
      <c r="A1045" s="200"/>
      <c r="B1045" s="256"/>
    </row>
    <row r="1046" spans="1:2">
      <c r="A1046" s="200"/>
      <c r="B1046" s="256"/>
    </row>
    <row r="1047" spans="1:2">
      <c r="A1047" s="200"/>
      <c r="B1047" s="256"/>
    </row>
    <row r="1048" spans="1:2">
      <c r="A1048" s="200"/>
      <c r="B1048" s="256"/>
    </row>
    <row r="1049" spans="1:2">
      <c r="A1049" s="200"/>
      <c r="B1049" s="256"/>
    </row>
    <row r="1050" spans="1:2">
      <c r="A1050" s="200"/>
      <c r="B1050" s="256"/>
    </row>
    <row r="1051" spans="1:2">
      <c r="A1051" s="200"/>
      <c r="B1051" s="256"/>
    </row>
    <row r="1052" spans="1:2">
      <c r="A1052" s="200"/>
      <c r="B1052" s="256"/>
    </row>
    <row r="1053" spans="1:2">
      <c r="A1053" s="200"/>
      <c r="B1053" s="256"/>
    </row>
    <row r="1054" spans="1:2">
      <c r="A1054" s="200"/>
      <c r="B1054" s="256"/>
    </row>
    <row r="1055" spans="1:2">
      <c r="A1055" s="200"/>
      <c r="B1055" s="256"/>
    </row>
    <row r="1056" spans="1:2">
      <c r="A1056" s="200"/>
      <c r="B1056" s="256"/>
    </row>
    <row r="1057" spans="1:2">
      <c r="A1057" s="200"/>
      <c r="B1057" s="256"/>
    </row>
    <row r="1058" spans="1:2">
      <c r="A1058" s="200"/>
      <c r="B1058" s="256"/>
    </row>
    <row r="1059" spans="1:2">
      <c r="A1059" s="200"/>
      <c r="B1059" s="256"/>
    </row>
    <row r="1060" spans="1:2">
      <c r="A1060" s="200"/>
      <c r="B1060" s="256"/>
    </row>
    <row r="1061" spans="1:2">
      <c r="A1061" s="200"/>
      <c r="B1061" s="256"/>
    </row>
    <row r="1062" spans="1:2">
      <c r="A1062" s="200"/>
      <c r="B1062" s="256"/>
    </row>
    <row r="1063" spans="1:2">
      <c r="A1063" s="200"/>
      <c r="B1063" s="256"/>
    </row>
    <row r="1064" spans="1:2">
      <c r="A1064" s="200"/>
      <c r="B1064" s="256"/>
    </row>
    <row r="1065" spans="1:2">
      <c r="A1065" s="200"/>
      <c r="B1065" s="256"/>
    </row>
    <row r="1066" spans="1:2">
      <c r="A1066" s="200"/>
      <c r="B1066" s="256"/>
    </row>
    <row r="1067" spans="1:2">
      <c r="A1067" s="200"/>
      <c r="B1067" s="256"/>
    </row>
    <row r="1068" spans="1:2">
      <c r="A1068" s="200"/>
      <c r="B1068" s="256"/>
    </row>
    <row r="1069" spans="1:2">
      <c r="A1069" s="200"/>
      <c r="B1069" s="256"/>
    </row>
    <row r="1070" spans="1:2">
      <c r="A1070" s="200"/>
      <c r="B1070" s="256"/>
    </row>
    <row r="1071" spans="1:2">
      <c r="A1071" s="200"/>
      <c r="B1071" s="256"/>
    </row>
    <row r="1072" spans="1:2">
      <c r="A1072" s="200"/>
      <c r="B1072" s="256"/>
    </row>
    <row r="1073" spans="1:2">
      <c r="A1073" s="200"/>
      <c r="B1073" s="256"/>
    </row>
    <row r="1074" spans="1:2">
      <c r="A1074" s="200"/>
      <c r="B1074" s="256"/>
    </row>
    <row r="1075" spans="1:2">
      <c r="A1075" s="200"/>
      <c r="B1075" s="256"/>
    </row>
    <row r="1076" spans="1:2">
      <c r="A1076" s="200"/>
      <c r="B1076" s="256"/>
    </row>
    <row r="1077" spans="1:2">
      <c r="A1077" s="200"/>
      <c r="B1077" s="256"/>
    </row>
    <row r="1078" spans="1:2">
      <c r="A1078" s="200"/>
      <c r="B1078" s="256"/>
    </row>
    <row r="1079" spans="1:2">
      <c r="A1079" s="200"/>
      <c r="B1079" s="256"/>
    </row>
    <row r="1080" spans="1:2">
      <c r="A1080" s="200"/>
      <c r="B1080" s="256"/>
    </row>
    <row r="1081" spans="1:2">
      <c r="A1081" s="200"/>
      <c r="B1081" s="256"/>
    </row>
    <row r="1082" spans="1:2">
      <c r="A1082" s="200"/>
      <c r="B1082" s="256"/>
    </row>
    <row r="1083" spans="1:2">
      <c r="A1083" s="200"/>
      <c r="B1083" s="256"/>
    </row>
    <row r="1084" spans="1:2">
      <c r="A1084" s="200"/>
      <c r="B1084" s="256"/>
    </row>
    <row r="1085" spans="1:2">
      <c r="A1085" s="200"/>
      <c r="B1085" s="256"/>
    </row>
    <row r="1086" spans="1:2">
      <c r="A1086" s="200"/>
      <c r="B1086" s="256"/>
    </row>
    <row r="1087" spans="1:2">
      <c r="A1087" s="200"/>
      <c r="B1087" s="256"/>
    </row>
    <row r="1088" spans="1:2">
      <c r="A1088" s="200"/>
      <c r="B1088" s="256"/>
    </row>
    <row r="1089" spans="1:2">
      <c r="A1089" s="200"/>
      <c r="B1089" s="256"/>
    </row>
    <row r="1090" spans="1:2">
      <c r="A1090" s="200"/>
      <c r="B1090" s="256"/>
    </row>
    <row r="1091" spans="1:2">
      <c r="A1091" s="200"/>
      <c r="B1091" s="256"/>
    </row>
    <row r="1092" spans="1:2">
      <c r="A1092" s="200"/>
      <c r="B1092" s="256"/>
    </row>
    <row r="1093" spans="1:2">
      <c r="A1093" s="200"/>
      <c r="B1093" s="256"/>
    </row>
    <row r="1094" spans="1:2">
      <c r="A1094" s="200"/>
      <c r="B1094" s="256"/>
    </row>
    <row r="1095" spans="1:2">
      <c r="A1095" s="200"/>
      <c r="B1095" s="256"/>
    </row>
    <row r="1096" spans="1:2">
      <c r="A1096" s="200"/>
      <c r="B1096" s="256"/>
    </row>
    <row r="1097" spans="1:2">
      <c r="A1097" s="200"/>
      <c r="B1097" s="256"/>
    </row>
    <row r="1098" spans="1:2">
      <c r="A1098" s="200"/>
      <c r="B1098" s="256"/>
    </row>
    <row r="1099" spans="1:2">
      <c r="A1099" s="200"/>
      <c r="B1099" s="256"/>
    </row>
    <row r="1100" spans="1:2">
      <c r="A1100" s="200"/>
      <c r="B1100" s="256"/>
    </row>
    <row r="1101" spans="1:2">
      <c r="A1101" s="200"/>
      <c r="B1101" s="256"/>
    </row>
    <row r="1102" spans="1:2">
      <c r="A1102" s="200"/>
      <c r="B1102" s="256"/>
    </row>
    <row r="1103" spans="1:2">
      <c r="A1103" s="200"/>
      <c r="B1103" s="256"/>
    </row>
    <row r="1104" spans="1:2">
      <c r="A1104" s="200"/>
      <c r="B1104" s="256"/>
    </row>
    <row r="1105" spans="1:2">
      <c r="A1105" s="200"/>
      <c r="B1105" s="256"/>
    </row>
    <row r="1106" spans="1:2">
      <c r="A1106" s="200"/>
      <c r="B1106" s="256"/>
    </row>
    <row r="1107" spans="1:2">
      <c r="A1107" s="200"/>
      <c r="B1107" s="256"/>
    </row>
    <row r="1108" spans="1:2">
      <c r="A1108" s="200"/>
      <c r="B1108" s="256"/>
    </row>
    <row r="1109" spans="1:2">
      <c r="A1109" s="200"/>
      <c r="B1109" s="256"/>
    </row>
    <row r="1110" spans="1:2">
      <c r="A1110" s="200"/>
      <c r="B1110" s="256"/>
    </row>
    <row r="1111" spans="1:2">
      <c r="A1111" s="200"/>
      <c r="B1111" s="256"/>
    </row>
    <row r="1112" spans="1:2">
      <c r="A1112" s="200"/>
      <c r="B1112" s="256"/>
    </row>
    <row r="1113" spans="1:2">
      <c r="A1113" s="200"/>
      <c r="B1113" s="256"/>
    </row>
    <row r="1114" spans="1:2">
      <c r="A1114" s="200"/>
      <c r="B1114" s="256"/>
    </row>
    <row r="1115" spans="1:2">
      <c r="A1115" s="200"/>
      <c r="B1115" s="256"/>
    </row>
    <row r="1116" spans="1:2">
      <c r="A1116" s="200"/>
      <c r="B1116" s="256"/>
    </row>
    <row r="1117" spans="1:2">
      <c r="A1117" s="200"/>
      <c r="B1117" s="256"/>
    </row>
    <row r="1118" spans="1:2">
      <c r="A1118" s="200"/>
      <c r="B1118" s="256"/>
    </row>
    <row r="1119" spans="1:2">
      <c r="A1119" s="200"/>
      <c r="B1119" s="256"/>
    </row>
    <row r="1120" spans="1:2">
      <c r="A1120" s="200"/>
      <c r="B1120" s="256"/>
    </row>
    <row r="1121" spans="1:2">
      <c r="A1121" s="200"/>
      <c r="B1121" s="256"/>
    </row>
    <row r="1122" spans="1:2">
      <c r="A1122" s="200"/>
      <c r="B1122" s="256"/>
    </row>
    <row r="1123" spans="1:2">
      <c r="A1123" s="200"/>
      <c r="B1123" s="256"/>
    </row>
    <row r="1124" spans="1:2">
      <c r="A1124" s="200"/>
      <c r="B1124" s="256"/>
    </row>
    <row r="1125" spans="1:2">
      <c r="A1125" s="200"/>
      <c r="B1125" s="256"/>
    </row>
    <row r="1126" spans="1:2">
      <c r="A1126" s="200"/>
      <c r="B1126" s="256"/>
    </row>
    <row r="1127" spans="1:2">
      <c r="A1127" s="200"/>
      <c r="B1127" s="256"/>
    </row>
    <row r="1128" spans="1:2">
      <c r="A1128" s="200"/>
      <c r="B1128" s="256"/>
    </row>
    <row r="1129" spans="1:2">
      <c r="A1129" s="200"/>
      <c r="B1129" s="256"/>
    </row>
    <row r="1130" spans="1:2">
      <c r="A1130" s="200"/>
      <c r="B1130" s="256"/>
    </row>
    <row r="1131" spans="1:2">
      <c r="A1131" s="200"/>
      <c r="B1131" s="256"/>
    </row>
    <row r="1132" spans="1:2">
      <c r="A1132" s="200"/>
      <c r="B1132" s="256"/>
    </row>
    <row r="1133" spans="1:2">
      <c r="A1133" s="200"/>
      <c r="B1133" s="256"/>
    </row>
    <row r="1134" spans="1:2">
      <c r="A1134" s="200"/>
      <c r="B1134" s="256"/>
    </row>
    <row r="1135" spans="1:2">
      <c r="A1135" s="200"/>
      <c r="B1135" s="256"/>
    </row>
    <row r="1136" spans="1:2">
      <c r="A1136" s="200"/>
      <c r="B1136" s="256"/>
    </row>
    <row r="1137" spans="1:2">
      <c r="A1137" s="200"/>
      <c r="B1137" s="256"/>
    </row>
    <row r="1138" spans="1:2">
      <c r="A1138" s="200"/>
      <c r="B1138" s="256"/>
    </row>
    <row r="1139" spans="1:2">
      <c r="A1139" s="200"/>
      <c r="B1139" s="256"/>
    </row>
    <row r="1140" spans="1:2">
      <c r="A1140" s="200"/>
      <c r="B1140" s="256"/>
    </row>
    <row r="1141" spans="1:2">
      <c r="A1141" s="200"/>
      <c r="B1141" s="256"/>
    </row>
    <row r="1142" spans="1:2">
      <c r="A1142" s="200"/>
      <c r="B1142" s="256"/>
    </row>
    <row r="1143" spans="1:2">
      <c r="A1143" s="200"/>
      <c r="B1143" s="256"/>
    </row>
    <row r="1144" spans="1:2">
      <c r="A1144" s="200"/>
      <c r="B1144" s="256"/>
    </row>
    <row r="1145" spans="1:2">
      <c r="A1145" s="200"/>
      <c r="B1145" s="256"/>
    </row>
    <row r="1146" spans="1:2">
      <c r="A1146" s="200"/>
      <c r="B1146" s="256"/>
    </row>
    <row r="1147" spans="1:2">
      <c r="A1147" s="200"/>
      <c r="B1147" s="256"/>
    </row>
    <row r="1148" spans="1:2">
      <c r="A1148" s="200"/>
      <c r="B1148" s="256"/>
    </row>
    <row r="1149" spans="1:2">
      <c r="A1149" s="200"/>
      <c r="B1149" s="256"/>
    </row>
    <row r="1150" spans="1:2">
      <c r="A1150" s="200"/>
      <c r="B1150" s="256"/>
    </row>
    <row r="1151" spans="1:2">
      <c r="A1151" s="200"/>
      <c r="B1151" s="256"/>
    </row>
    <row r="1152" spans="1:2">
      <c r="A1152" s="200"/>
      <c r="B1152" s="256"/>
    </row>
    <row r="1153" spans="1:2">
      <c r="A1153" s="200"/>
      <c r="B1153" s="256"/>
    </row>
    <row r="1154" spans="1:2">
      <c r="A1154" s="200"/>
      <c r="B1154" s="256"/>
    </row>
    <row r="1155" spans="1:2">
      <c r="A1155" s="200"/>
      <c r="B1155" s="256"/>
    </row>
    <row r="1156" spans="1:2">
      <c r="A1156" s="200"/>
      <c r="B1156" s="256"/>
    </row>
    <row r="1157" spans="1:2">
      <c r="A1157" s="200"/>
      <c r="B1157" s="256"/>
    </row>
    <row r="1158" spans="1:2">
      <c r="A1158" s="200"/>
      <c r="B1158" s="256"/>
    </row>
    <row r="1159" spans="1:2">
      <c r="A1159" s="200"/>
      <c r="B1159" s="256"/>
    </row>
    <row r="1160" spans="1:2">
      <c r="A1160" s="200"/>
      <c r="B1160" s="256"/>
    </row>
    <row r="1161" spans="1:2">
      <c r="A1161" s="200"/>
      <c r="B1161" s="256"/>
    </row>
    <row r="1162" spans="1:2">
      <c r="A1162" s="200"/>
      <c r="B1162" s="256"/>
    </row>
    <row r="1163" spans="1:2">
      <c r="A1163" s="200"/>
      <c r="B1163" s="256"/>
    </row>
    <row r="1164" spans="1:2">
      <c r="A1164" s="200"/>
      <c r="B1164" s="256"/>
    </row>
    <row r="1165" spans="1:2">
      <c r="A1165" s="200"/>
      <c r="B1165" s="256"/>
    </row>
    <row r="1166" spans="1:2">
      <c r="A1166" s="200"/>
      <c r="B1166" s="256"/>
    </row>
    <row r="1167" spans="1:2">
      <c r="A1167" s="200"/>
      <c r="B1167" s="256"/>
    </row>
    <row r="1168" spans="1:2">
      <c r="A1168" s="200"/>
      <c r="B1168" s="256"/>
    </row>
    <row r="1169" spans="1:2">
      <c r="A1169" s="200"/>
      <c r="B1169" s="256"/>
    </row>
    <row r="1170" spans="1:2">
      <c r="A1170" s="200"/>
      <c r="B1170" s="256"/>
    </row>
    <row r="1171" spans="1:2">
      <c r="A1171" s="200"/>
      <c r="B1171" s="256"/>
    </row>
    <row r="1172" spans="1:2">
      <c r="A1172" s="200"/>
      <c r="B1172" s="256"/>
    </row>
    <row r="1173" spans="1:2">
      <c r="A1173" s="200"/>
      <c r="B1173" s="256"/>
    </row>
    <row r="1174" spans="1:2">
      <c r="A1174" s="200"/>
      <c r="B1174" s="256"/>
    </row>
    <row r="1175" spans="1:2">
      <c r="A1175" s="200"/>
      <c r="B1175" s="256"/>
    </row>
    <row r="1176" spans="1:2">
      <c r="A1176" s="200"/>
      <c r="B1176" s="256"/>
    </row>
    <row r="1177" spans="1:2">
      <c r="A1177" s="200"/>
      <c r="B1177" s="256"/>
    </row>
    <row r="1178" spans="1:2">
      <c r="A1178" s="200"/>
      <c r="B1178" s="256"/>
    </row>
    <row r="1179" spans="1:2">
      <c r="A1179" s="200"/>
      <c r="B1179" s="256"/>
    </row>
    <row r="1180" spans="1:2">
      <c r="A1180" s="200"/>
      <c r="B1180" s="256"/>
    </row>
    <row r="1181" spans="1:2">
      <c r="A1181" s="200"/>
      <c r="B1181" s="256"/>
    </row>
    <row r="1182" spans="1:2">
      <c r="A1182" s="200"/>
      <c r="B1182" s="256"/>
    </row>
    <row r="1183" spans="1:2">
      <c r="A1183" s="200"/>
      <c r="B1183" s="256"/>
    </row>
    <row r="1184" spans="1:2">
      <c r="A1184" s="200"/>
      <c r="B1184" s="256"/>
    </row>
    <row r="1185" spans="1:2">
      <c r="A1185" s="200"/>
      <c r="B1185" s="256"/>
    </row>
    <row r="1186" spans="1:2">
      <c r="A1186" s="200"/>
      <c r="B1186" s="256"/>
    </row>
    <row r="1187" spans="1:2">
      <c r="A1187" s="200"/>
      <c r="B1187" s="256"/>
    </row>
    <row r="1188" spans="1:2">
      <c r="A1188" s="200"/>
      <c r="B1188" s="256"/>
    </row>
    <row r="1189" spans="1:2">
      <c r="A1189" s="200"/>
      <c r="B1189" s="256"/>
    </row>
    <row r="1190" spans="1:2">
      <c r="A1190" s="200"/>
      <c r="B1190" s="256"/>
    </row>
    <row r="1191" spans="1:2">
      <c r="A1191" s="200"/>
      <c r="B1191" s="256"/>
    </row>
    <row r="1192" spans="1:2">
      <c r="A1192" s="200"/>
      <c r="B1192" s="256"/>
    </row>
    <row r="1193" spans="1:2">
      <c r="A1193" s="200"/>
      <c r="B1193" s="256"/>
    </row>
    <row r="1194" spans="1:2">
      <c r="A1194" s="200"/>
      <c r="B1194" s="256"/>
    </row>
    <row r="1195" spans="1:2">
      <c r="A1195" s="200"/>
      <c r="B1195" s="256"/>
    </row>
    <row r="1196" spans="1:2">
      <c r="A1196" s="200"/>
      <c r="B1196" s="256"/>
    </row>
    <row r="1197" spans="1:2">
      <c r="A1197" s="200"/>
      <c r="B1197" s="256"/>
    </row>
    <row r="1198" spans="1:2">
      <c r="A1198" s="200"/>
      <c r="B1198" s="256"/>
    </row>
    <row r="1199" spans="1:2">
      <c r="A1199" s="200"/>
      <c r="B1199" s="256"/>
    </row>
    <row r="1200" spans="1:2">
      <c r="A1200" s="200"/>
      <c r="B1200" s="256"/>
    </row>
    <row r="1201" spans="1:2">
      <c r="A1201" s="200"/>
      <c r="B1201" s="256"/>
    </row>
    <row r="1202" spans="1:2">
      <c r="A1202" s="200"/>
      <c r="B1202" s="256"/>
    </row>
    <row r="1203" spans="1:2">
      <c r="A1203" s="200"/>
      <c r="B1203" s="256"/>
    </row>
    <row r="1204" spans="1:2">
      <c r="A1204" s="200"/>
      <c r="B1204" s="256"/>
    </row>
    <row r="1205" spans="1:2">
      <c r="A1205" s="200"/>
      <c r="B1205" s="256"/>
    </row>
    <row r="1206" spans="1:2">
      <c r="A1206" s="200"/>
      <c r="B1206" s="256"/>
    </row>
    <row r="1207" spans="1:2">
      <c r="A1207" s="200"/>
      <c r="B1207" s="256"/>
    </row>
    <row r="1208" spans="1:2">
      <c r="A1208" s="200"/>
      <c r="B1208" s="256"/>
    </row>
    <row r="1209" spans="1:2">
      <c r="A1209" s="200"/>
      <c r="B1209" s="256"/>
    </row>
    <row r="1210" spans="1:2">
      <c r="A1210" s="200"/>
      <c r="B1210" s="256"/>
    </row>
    <row r="1211" spans="1:2">
      <c r="A1211" s="200"/>
      <c r="B1211" s="256"/>
    </row>
    <row r="1212" spans="1:2">
      <c r="A1212" s="200"/>
      <c r="B1212" s="256"/>
    </row>
    <row r="1213" spans="1:2">
      <c r="A1213" s="200"/>
      <c r="B1213" s="256"/>
    </row>
    <row r="1214" spans="1:2">
      <c r="A1214" s="200"/>
      <c r="B1214" s="256"/>
    </row>
    <row r="1215" spans="1:2">
      <c r="A1215" s="200"/>
      <c r="B1215" s="256"/>
    </row>
    <row r="1216" spans="1:2">
      <c r="A1216" s="200"/>
      <c r="B1216" s="256"/>
    </row>
    <row r="1217" spans="1:2">
      <c r="A1217" s="200"/>
      <c r="B1217" s="256"/>
    </row>
    <row r="1218" spans="1:2">
      <c r="A1218" s="200"/>
      <c r="B1218" s="256"/>
    </row>
    <row r="1219" spans="1:2">
      <c r="A1219" s="200"/>
      <c r="B1219" s="256"/>
    </row>
    <row r="1220" spans="1:2">
      <c r="A1220" s="200"/>
      <c r="B1220" s="256"/>
    </row>
    <row r="1221" spans="1:2">
      <c r="A1221" s="200"/>
      <c r="B1221" s="256"/>
    </row>
    <row r="1222" spans="1:2">
      <c r="A1222" s="200"/>
      <c r="B1222" s="256"/>
    </row>
    <row r="1223" spans="1:2">
      <c r="A1223" s="200"/>
      <c r="B1223" s="256"/>
    </row>
    <row r="1224" spans="1:2">
      <c r="A1224" s="200"/>
      <c r="B1224" s="256"/>
    </row>
    <row r="1225" spans="1:2">
      <c r="A1225" s="200"/>
      <c r="B1225" s="256"/>
    </row>
    <row r="1226" spans="1:2">
      <c r="A1226" s="200"/>
      <c r="B1226" s="256"/>
    </row>
    <row r="1227" spans="1:2">
      <c r="A1227" s="200"/>
      <c r="B1227" s="256"/>
    </row>
    <row r="1228" spans="1:2">
      <c r="A1228" s="200"/>
      <c r="B1228" s="256"/>
    </row>
    <row r="1229" spans="1:2">
      <c r="A1229" s="200"/>
      <c r="B1229" s="256"/>
    </row>
    <row r="1230" spans="1:2">
      <c r="A1230" s="200"/>
      <c r="B1230" s="256"/>
    </row>
    <row r="1231" spans="1:2">
      <c r="A1231" s="200"/>
      <c r="B1231" s="256"/>
    </row>
    <row r="1232" spans="1:2">
      <c r="A1232" s="200"/>
      <c r="B1232" s="256"/>
    </row>
    <row r="1233" spans="1:2">
      <c r="A1233" s="200"/>
      <c r="B1233" s="256"/>
    </row>
    <row r="1234" spans="1:2">
      <c r="A1234" s="200"/>
      <c r="B1234" s="256"/>
    </row>
    <row r="1235" spans="1:2">
      <c r="A1235" s="200"/>
      <c r="B1235" s="256"/>
    </row>
    <row r="1236" spans="1:2">
      <c r="A1236" s="200"/>
      <c r="B1236" s="256"/>
    </row>
    <row r="1237" spans="1:2">
      <c r="A1237" s="200"/>
      <c r="B1237" s="256"/>
    </row>
    <row r="1238" spans="1:2">
      <c r="A1238" s="200"/>
      <c r="B1238" s="256"/>
    </row>
    <row r="1239" spans="1:2">
      <c r="A1239" s="200"/>
      <c r="B1239" s="256"/>
    </row>
    <row r="1240" spans="1:2">
      <c r="A1240" s="200"/>
      <c r="B1240" s="256"/>
    </row>
    <row r="1241" spans="1:2">
      <c r="A1241" s="200"/>
      <c r="B1241" s="256"/>
    </row>
    <row r="1242" spans="1:2">
      <c r="A1242" s="200"/>
      <c r="B1242" s="256"/>
    </row>
    <row r="1243" spans="1:2">
      <c r="A1243" s="200"/>
      <c r="B1243" s="256"/>
    </row>
    <row r="1244" spans="1:2">
      <c r="A1244" s="200"/>
      <c r="B1244" s="256"/>
    </row>
    <row r="1245" spans="1:2">
      <c r="A1245" s="200"/>
      <c r="B1245" s="256"/>
    </row>
    <row r="1246" spans="1:2">
      <c r="A1246" s="200"/>
      <c r="B1246" s="256"/>
    </row>
    <row r="1247" spans="1:2">
      <c r="A1247" s="200"/>
      <c r="B1247" s="256"/>
    </row>
    <row r="1248" spans="1:2">
      <c r="A1248" s="200"/>
      <c r="B1248" s="256"/>
    </row>
    <row r="1249" spans="1:2">
      <c r="A1249" s="200"/>
      <c r="B1249" s="256"/>
    </row>
    <row r="1250" spans="1:2">
      <c r="A1250" s="200"/>
      <c r="B1250" s="256"/>
    </row>
    <row r="1251" spans="1:2">
      <c r="A1251" s="200"/>
      <c r="B1251" s="256"/>
    </row>
    <row r="1252" spans="1:2">
      <c r="A1252" s="200"/>
      <c r="B1252" s="256"/>
    </row>
    <row r="1253" spans="1:2">
      <c r="A1253" s="200"/>
      <c r="B1253" s="256"/>
    </row>
    <row r="1254" spans="1:2">
      <c r="A1254" s="200"/>
      <c r="B1254" s="256"/>
    </row>
    <row r="1255" spans="1:2">
      <c r="A1255" s="200"/>
      <c r="B1255" s="256"/>
    </row>
    <row r="1256" spans="1:2">
      <c r="A1256" s="200"/>
      <c r="B1256" s="256"/>
    </row>
    <row r="1257" spans="1:2">
      <c r="A1257" s="200"/>
      <c r="B1257" s="256"/>
    </row>
    <row r="1258" spans="1:2">
      <c r="A1258" s="200"/>
      <c r="B1258" s="256"/>
    </row>
    <row r="1259" spans="1:2">
      <c r="A1259" s="200"/>
      <c r="B1259" s="256"/>
    </row>
    <row r="1260" spans="1:2">
      <c r="A1260" s="200"/>
      <c r="B1260" s="256"/>
    </row>
    <row r="1261" spans="1:2">
      <c r="A1261" s="200"/>
      <c r="B1261" s="256"/>
    </row>
    <row r="1262" spans="1:2">
      <c r="A1262" s="200"/>
      <c r="B1262" s="256"/>
    </row>
    <row r="1263" spans="1:2">
      <c r="A1263" s="200"/>
      <c r="B1263" s="256"/>
    </row>
    <row r="1264" spans="1:2">
      <c r="A1264" s="200"/>
      <c r="B1264" s="256"/>
    </row>
    <row r="1265" spans="1:2">
      <c r="A1265" s="200"/>
      <c r="B1265" s="256"/>
    </row>
    <row r="1266" spans="1:2">
      <c r="A1266" s="200"/>
      <c r="B1266" s="256"/>
    </row>
    <row r="1267" spans="1:2">
      <c r="A1267" s="200"/>
      <c r="B1267" s="256"/>
    </row>
    <row r="1268" spans="1:2">
      <c r="A1268" s="200"/>
      <c r="B1268" s="256"/>
    </row>
    <row r="1269" spans="1:2">
      <c r="A1269" s="200"/>
      <c r="B1269" s="256"/>
    </row>
    <row r="1270" spans="1:2">
      <c r="A1270" s="200"/>
      <c r="B1270" s="256"/>
    </row>
    <row r="1271" spans="1:2">
      <c r="A1271" s="200"/>
      <c r="B1271" s="256"/>
    </row>
    <row r="1272" spans="1:2">
      <c r="A1272" s="200"/>
      <c r="B1272" s="256"/>
    </row>
    <row r="1273" spans="1:2">
      <c r="A1273" s="200"/>
      <c r="B1273" s="256"/>
    </row>
    <row r="1274" spans="1:2">
      <c r="A1274" s="200"/>
      <c r="B1274" s="256"/>
    </row>
    <row r="1275" spans="1:2">
      <c r="A1275" s="200"/>
      <c r="B1275" s="256"/>
    </row>
    <row r="1276" spans="1:2">
      <c r="A1276" s="200"/>
      <c r="B1276" s="256"/>
    </row>
    <row r="1277" spans="1:2">
      <c r="A1277" s="200"/>
      <c r="B1277" s="256"/>
    </row>
    <row r="1278" spans="1:2">
      <c r="A1278" s="200"/>
      <c r="B1278" s="256"/>
    </row>
    <row r="1279" spans="1:2">
      <c r="A1279" s="200"/>
      <c r="B1279" s="256"/>
    </row>
    <row r="1280" spans="1:2">
      <c r="A1280" s="200"/>
      <c r="B1280" s="256"/>
    </row>
    <row r="1281" spans="1:2">
      <c r="A1281" s="200"/>
      <c r="B1281" s="256"/>
    </row>
    <row r="1282" spans="1:2">
      <c r="A1282" s="200"/>
      <c r="B1282" s="256"/>
    </row>
    <row r="1283" spans="1:2">
      <c r="A1283" s="200"/>
      <c r="B1283" s="256"/>
    </row>
    <row r="1284" spans="1:2">
      <c r="A1284" s="200"/>
      <c r="B1284" s="256"/>
    </row>
    <row r="1285" spans="1:2">
      <c r="A1285" s="200"/>
      <c r="B1285" s="256"/>
    </row>
    <row r="1286" spans="1:2">
      <c r="A1286" s="200"/>
      <c r="B1286" s="256"/>
    </row>
    <row r="1287" spans="1:2">
      <c r="A1287" s="200"/>
      <c r="B1287" s="256"/>
    </row>
    <row r="1288" spans="1:2">
      <c r="A1288" s="200"/>
      <c r="B1288" s="256"/>
    </row>
    <row r="1289" spans="1:2">
      <c r="A1289" s="200"/>
      <c r="B1289" s="256"/>
    </row>
    <row r="1290" spans="1:2">
      <c r="A1290" s="200"/>
      <c r="B1290" s="256"/>
    </row>
    <row r="1291" spans="1:2">
      <c r="A1291" s="200"/>
      <c r="B1291" s="256"/>
    </row>
    <row r="1292" spans="1:2">
      <c r="A1292" s="200"/>
      <c r="B1292" s="256"/>
    </row>
    <row r="1293" spans="1:2">
      <c r="A1293" s="200"/>
      <c r="B1293" s="256"/>
    </row>
    <row r="1294" spans="1:2">
      <c r="A1294" s="200"/>
      <c r="B1294" s="256"/>
    </row>
    <row r="1295" spans="1:2">
      <c r="A1295" s="200"/>
      <c r="B1295" s="256"/>
    </row>
    <row r="1296" spans="1:2">
      <c r="A1296" s="200"/>
      <c r="B1296" s="256"/>
    </row>
    <row r="1297" spans="1:2">
      <c r="A1297" s="200"/>
      <c r="B1297" s="256"/>
    </row>
    <row r="1298" spans="1:2">
      <c r="A1298" s="200"/>
      <c r="B1298" s="256"/>
    </row>
    <row r="1299" spans="1:2">
      <c r="A1299" s="200"/>
      <c r="B1299" s="256"/>
    </row>
    <row r="1300" spans="1:2">
      <c r="A1300" s="200"/>
      <c r="B1300" s="256"/>
    </row>
    <row r="1301" spans="1:2">
      <c r="A1301" s="200"/>
      <c r="B1301" s="256"/>
    </row>
    <row r="1302" spans="1:2">
      <c r="A1302" s="200"/>
      <c r="B1302" s="256"/>
    </row>
    <row r="1303" spans="1:2">
      <c r="A1303" s="200"/>
      <c r="B1303" s="256"/>
    </row>
    <row r="1304" spans="1:2">
      <c r="A1304" s="200"/>
      <c r="B1304" s="256"/>
    </row>
    <row r="1305" spans="1:2">
      <c r="A1305" s="200"/>
      <c r="B1305" s="256"/>
    </row>
    <row r="1306" spans="1:2">
      <c r="A1306" s="200"/>
      <c r="B1306" s="256"/>
    </row>
    <row r="1307" spans="1:2">
      <c r="A1307" s="200"/>
      <c r="B1307" s="256"/>
    </row>
    <row r="1308" spans="1:2">
      <c r="A1308" s="200"/>
      <c r="B1308" s="256"/>
    </row>
    <row r="1309" spans="1:2">
      <c r="A1309" s="200"/>
      <c r="B1309" s="256"/>
    </row>
    <row r="1310" spans="1:2">
      <c r="A1310" s="200"/>
      <c r="B1310" s="256"/>
    </row>
    <row r="1311" spans="1:2">
      <c r="A1311" s="200"/>
      <c r="B1311" s="256"/>
    </row>
    <row r="1312" spans="1:2">
      <c r="A1312" s="200"/>
      <c r="B1312" s="256"/>
    </row>
    <row r="1313" spans="1:2">
      <c r="A1313" s="200"/>
      <c r="B1313" s="256"/>
    </row>
    <row r="1314" spans="1:2">
      <c r="A1314" s="200"/>
      <c r="B1314" s="256"/>
    </row>
    <row r="1315" spans="1:2">
      <c r="A1315" s="200"/>
      <c r="B1315" s="256"/>
    </row>
    <row r="1316" spans="1:2">
      <c r="A1316" s="200"/>
      <c r="B1316" s="256"/>
    </row>
    <row r="1317" spans="1:2">
      <c r="A1317" s="200"/>
      <c r="B1317" s="256"/>
    </row>
    <row r="1318" spans="1:2">
      <c r="A1318" s="200"/>
      <c r="B1318" s="256"/>
    </row>
    <row r="1319" spans="1:2">
      <c r="A1319" s="200"/>
      <c r="B1319" s="256"/>
    </row>
    <row r="1320" spans="1:2">
      <c r="A1320" s="200"/>
      <c r="B1320" s="256"/>
    </row>
    <row r="1321" spans="1:2">
      <c r="A1321" s="200"/>
      <c r="B1321" s="256"/>
    </row>
    <row r="1322" spans="1:2">
      <c r="A1322" s="200"/>
      <c r="B1322" s="256"/>
    </row>
    <row r="1323" spans="1:2">
      <c r="A1323" s="200"/>
      <c r="B1323" s="256"/>
    </row>
    <row r="1324" spans="1:2">
      <c r="A1324" s="200"/>
      <c r="B1324" s="256"/>
    </row>
    <row r="1325" spans="1:2">
      <c r="A1325" s="200"/>
      <c r="B1325" s="256"/>
    </row>
    <row r="1326" spans="1:2">
      <c r="A1326" s="200"/>
      <c r="B1326" s="256"/>
    </row>
    <row r="1327" spans="1:2">
      <c r="A1327" s="200"/>
      <c r="B1327" s="256"/>
    </row>
    <row r="1328" spans="1:2">
      <c r="A1328" s="200"/>
      <c r="B1328" s="256"/>
    </row>
    <row r="1329" spans="1:2">
      <c r="A1329" s="200"/>
      <c r="B1329" s="256"/>
    </row>
    <row r="1330" spans="1:2">
      <c r="A1330" s="200"/>
      <c r="B1330" s="256"/>
    </row>
    <row r="1331" spans="1:2">
      <c r="A1331" s="200"/>
      <c r="B1331" s="256"/>
    </row>
    <row r="1332" spans="1:2">
      <c r="A1332" s="200"/>
      <c r="B1332" s="256"/>
    </row>
    <row r="1333" spans="1:2">
      <c r="A1333" s="200"/>
      <c r="B1333" s="256"/>
    </row>
    <row r="1334" spans="1:2">
      <c r="A1334" s="200"/>
      <c r="B1334" s="256"/>
    </row>
    <row r="1335" spans="1:2">
      <c r="A1335" s="200"/>
      <c r="B1335" s="256"/>
    </row>
    <row r="1336" spans="1:2">
      <c r="A1336" s="200"/>
      <c r="B1336" s="256"/>
    </row>
    <row r="1337" spans="1:2">
      <c r="A1337" s="200"/>
      <c r="B1337" s="256"/>
    </row>
    <row r="1338" spans="1:2">
      <c r="A1338" s="200"/>
      <c r="B1338" s="256"/>
    </row>
    <row r="1339" spans="1:2">
      <c r="A1339" s="200"/>
      <c r="B1339" s="256"/>
    </row>
    <row r="1340" spans="1:2">
      <c r="A1340" s="200"/>
      <c r="B1340" s="256"/>
    </row>
    <row r="1341" spans="1:2">
      <c r="A1341" s="200"/>
      <c r="B1341" s="256"/>
    </row>
    <row r="1342" spans="1:2">
      <c r="A1342" s="200"/>
      <c r="B1342" s="256"/>
    </row>
    <row r="1343" spans="1:2">
      <c r="A1343" s="200"/>
      <c r="B1343" s="256"/>
    </row>
    <row r="1344" spans="1:2">
      <c r="A1344" s="200"/>
      <c r="B1344" s="256"/>
    </row>
    <row r="1345" spans="1:2">
      <c r="A1345" s="200"/>
      <c r="B1345" s="256"/>
    </row>
    <row r="1346" spans="1:2">
      <c r="A1346" s="200"/>
      <c r="B1346" s="256"/>
    </row>
    <row r="1347" spans="1:2">
      <c r="A1347" s="200"/>
      <c r="B1347" s="256"/>
    </row>
    <row r="1348" spans="1:2">
      <c r="A1348" s="200"/>
      <c r="B1348" s="256"/>
    </row>
    <row r="1349" spans="1:2">
      <c r="A1349" s="200"/>
      <c r="B1349" s="256"/>
    </row>
    <row r="1350" spans="1:2">
      <c r="A1350" s="200"/>
      <c r="B1350" s="256"/>
    </row>
    <row r="1351" spans="1:2">
      <c r="A1351" s="200"/>
      <c r="B1351" s="256"/>
    </row>
    <row r="1352" spans="1:2">
      <c r="A1352" s="200"/>
      <c r="B1352" s="256"/>
    </row>
    <row r="1353" spans="1:2">
      <c r="A1353" s="200"/>
      <c r="B1353" s="256"/>
    </row>
    <row r="1354" spans="1:2">
      <c r="A1354" s="200"/>
      <c r="B1354" s="256"/>
    </row>
    <row r="1355" spans="1:2">
      <c r="A1355" s="200"/>
      <c r="B1355" s="256"/>
    </row>
    <row r="1356" spans="1:2">
      <c r="A1356" s="200"/>
      <c r="B1356" s="256"/>
    </row>
    <row r="1357" spans="1:2">
      <c r="A1357" s="200"/>
      <c r="B1357" s="256"/>
    </row>
    <row r="1358" spans="1:2">
      <c r="A1358" s="200"/>
      <c r="B1358" s="256"/>
    </row>
    <row r="1359" spans="1:2">
      <c r="A1359" s="200"/>
      <c r="B1359" s="256"/>
    </row>
    <row r="1360" spans="1:2">
      <c r="A1360" s="200"/>
      <c r="B1360" s="256"/>
    </row>
    <row r="1361" spans="1:2">
      <c r="A1361" s="200"/>
      <c r="B1361" s="256"/>
    </row>
    <row r="1362" spans="1:2">
      <c r="A1362" s="200"/>
      <c r="B1362" s="256"/>
    </row>
    <row r="1363" spans="1:2">
      <c r="A1363" s="200"/>
      <c r="B1363" s="256"/>
    </row>
    <row r="1364" spans="1:2">
      <c r="A1364" s="200"/>
      <c r="B1364" s="256"/>
    </row>
    <row r="1365" spans="1:2">
      <c r="A1365" s="200"/>
      <c r="B1365" s="256"/>
    </row>
    <row r="1366" spans="1:2">
      <c r="A1366" s="200"/>
      <c r="B1366" s="256"/>
    </row>
    <row r="1367" spans="1:2">
      <c r="A1367" s="200"/>
      <c r="B1367" s="256"/>
    </row>
    <row r="1368" spans="1:2">
      <c r="A1368" s="200"/>
      <c r="B1368" s="256"/>
    </row>
    <row r="1369" spans="1:2">
      <c r="A1369" s="200"/>
      <c r="B1369" s="256"/>
    </row>
    <row r="1370" spans="1:2">
      <c r="A1370" s="200"/>
      <c r="B1370" s="256"/>
    </row>
    <row r="1371" spans="1:2">
      <c r="A1371" s="200"/>
      <c r="B1371" s="256"/>
    </row>
    <row r="1372" spans="1:2">
      <c r="A1372" s="200"/>
      <c r="B1372" s="256"/>
    </row>
    <row r="1373" spans="1:2">
      <c r="A1373" s="200"/>
      <c r="B1373" s="256"/>
    </row>
    <row r="1374" spans="1:2">
      <c r="A1374" s="200"/>
      <c r="B1374" s="256"/>
    </row>
    <row r="1375" spans="1:2">
      <c r="A1375" s="200"/>
      <c r="B1375" s="256"/>
    </row>
    <row r="1376" spans="1:2">
      <c r="A1376" s="200"/>
      <c r="B1376" s="256"/>
    </row>
    <row r="1377" spans="1:2">
      <c r="A1377" s="200"/>
      <c r="B1377" s="256"/>
    </row>
    <row r="1378" spans="1:2">
      <c r="A1378" s="200"/>
      <c r="B1378" s="256"/>
    </row>
    <row r="1379" spans="1:2">
      <c r="A1379" s="200"/>
      <c r="B1379" s="256"/>
    </row>
    <row r="1380" spans="1:2">
      <c r="A1380" s="200"/>
      <c r="B1380" s="256"/>
    </row>
    <row r="1381" spans="1:2">
      <c r="A1381" s="200"/>
      <c r="B1381" s="256"/>
    </row>
    <row r="1382" spans="1:2">
      <c r="A1382" s="200"/>
      <c r="B1382" s="256"/>
    </row>
    <row r="1383" spans="1:2">
      <c r="A1383" s="200"/>
      <c r="B1383" s="256"/>
    </row>
    <row r="1384" spans="1:2">
      <c r="A1384" s="200"/>
      <c r="B1384" s="256"/>
    </row>
    <row r="1385" spans="1:2">
      <c r="A1385" s="200"/>
      <c r="B1385" s="256"/>
    </row>
    <row r="1386" spans="1:2">
      <c r="A1386" s="200"/>
      <c r="B1386" s="256"/>
    </row>
    <row r="1387" spans="1:2">
      <c r="A1387" s="200"/>
      <c r="B1387" s="256"/>
    </row>
    <row r="1388" spans="1:2">
      <c r="A1388" s="200"/>
      <c r="B1388" s="256"/>
    </row>
    <row r="1389" spans="1:2">
      <c r="A1389" s="200"/>
      <c r="B1389" s="256"/>
    </row>
    <row r="1390" spans="1:2">
      <c r="A1390" s="200"/>
      <c r="B1390" s="256"/>
    </row>
    <row r="1391" spans="1:2">
      <c r="A1391" s="200"/>
      <c r="B1391" s="256"/>
    </row>
    <row r="1392" spans="1:2">
      <c r="A1392" s="200"/>
      <c r="B1392" s="256"/>
    </row>
    <row r="1393" spans="1:2">
      <c r="A1393" s="200"/>
      <c r="B1393" s="256"/>
    </row>
    <row r="1394" spans="1:2">
      <c r="A1394" s="200"/>
      <c r="B1394" s="256"/>
    </row>
    <row r="1395" spans="1:2">
      <c r="A1395" s="200"/>
      <c r="B1395" s="256"/>
    </row>
    <row r="1396" spans="1:2">
      <c r="A1396" s="200"/>
      <c r="B1396" s="256"/>
    </row>
    <row r="1397" spans="1:2">
      <c r="A1397" s="200"/>
      <c r="B1397" s="256"/>
    </row>
    <row r="1398" spans="1:2">
      <c r="A1398" s="200"/>
      <c r="B1398" s="256"/>
    </row>
    <row r="1399" spans="1:2">
      <c r="A1399" s="200"/>
      <c r="B1399" s="256"/>
    </row>
    <row r="1400" spans="1:2">
      <c r="A1400" s="200"/>
      <c r="B1400" s="256"/>
    </row>
    <row r="1401" spans="1:2">
      <c r="A1401" s="200"/>
      <c r="B1401" s="256"/>
    </row>
    <row r="1402" spans="1:2">
      <c r="A1402" s="200"/>
      <c r="B1402" s="256"/>
    </row>
    <row r="1403" spans="1:2">
      <c r="A1403" s="200"/>
      <c r="B1403" s="256"/>
    </row>
    <row r="1404" spans="1:2">
      <c r="A1404" s="200"/>
      <c r="B1404" s="256"/>
    </row>
    <row r="1405" spans="1:2">
      <c r="A1405" s="200"/>
      <c r="B1405" s="256"/>
    </row>
    <row r="1406" spans="1:2">
      <c r="A1406" s="200"/>
      <c r="B1406" s="256"/>
    </row>
    <row r="1407" spans="1:2">
      <c r="A1407" s="200"/>
      <c r="B1407" s="256"/>
    </row>
    <row r="1408" spans="1:2">
      <c r="A1408" s="200"/>
      <c r="B1408" s="256"/>
    </row>
    <row r="1409" spans="1:2">
      <c r="A1409" s="200"/>
      <c r="B1409" s="256"/>
    </row>
    <row r="1410" spans="1:2">
      <c r="A1410" s="200"/>
      <c r="B1410" s="256"/>
    </row>
    <row r="1411" spans="1:2">
      <c r="A1411" s="200"/>
      <c r="B1411" s="256"/>
    </row>
    <row r="1412" spans="1:2">
      <c r="A1412" s="200"/>
      <c r="B1412" s="256"/>
    </row>
    <row r="1413" spans="1:2">
      <c r="A1413" s="200"/>
      <c r="B1413" s="256"/>
    </row>
    <row r="1414" spans="1:2">
      <c r="A1414" s="200"/>
      <c r="B1414" s="256"/>
    </row>
    <row r="1415" spans="1:2">
      <c r="A1415" s="200"/>
      <c r="B1415" s="256"/>
    </row>
    <row r="1416" spans="1:2">
      <c r="A1416" s="200"/>
      <c r="B1416" s="256"/>
    </row>
    <row r="1417" spans="1:2">
      <c r="A1417" s="200"/>
      <c r="B1417" s="256"/>
    </row>
    <row r="1418" spans="1:2">
      <c r="A1418" s="200"/>
      <c r="B1418" s="256"/>
    </row>
    <row r="1419" spans="1:2">
      <c r="A1419" s="200"/>
      <c r="B1419" s="256"/>
    </row>
    <row r="1420" spans="1:2">
      <c r="A1420" s="200"/>
      <c r="B1420" s="256"/>
    </row>
    <row r="1421" spans="1:2">
      <c r="A1421" s="200"/>
      <c r="B1421" s="256"/>
    </row>
    <row r="1422" spans="1:2">
      <c r="A1422" s="200"/>
      <c r="B1422" s="256"/>
    </row>
    <row r="1423" spans="1:2">
      <c r="A1423" s="200"/>
      <c r="B1423" s="256"/>
    </row>
    <row r="1424" spans="1:2">
      <c r="A1424" s="200"/>
      <c r="B1424" s="256"/>
    </row>
    <row r="1425" spans="1:2">
      <c r="A1425" s="200"/>
      <c r="B1425" s="256"/>
    </row>
    <row r="1426" spans="1:2">
      <c r="A1426" s="200"/>
      <c r="B1426" s="256"/>
    </row>
    <row r="1427" spans="1:2">
      <c r="A1427" s="200"/>
      <c r="B1427" s="256"/>
    </row>
    <row r="1428" spans="1:2">
      <c r="A1428" s="200"/>
      <c r="B1428" s="256"/>
    </row>
    <row r="1429" spans="1:2">
      <c r="A1429" s="200"/>
      <c r="B1429" s="256"/>
    </row>
    <row r="1430" spans="1:2">
      <c r="A1430" s="200"/>
      <c r="B1430" s="256"/>
    </row>
    <row r="1431" spans="1:2">
      <c r="A1431" s="200"/>
      <c r="B1431" s="256"/>
    </row>
    <row r="1432" spans="1:2">
      <c r="A1432" s="200"/>
      <c r="B1432" s="256"/>
    </row>
    <row r="1433" spans="1:2">
      <c r="A1433" s="200"/>
      <c r="B1433" s="256"/>
    </row>
    <row r="1434" spans="1:2">
      <c r="A1434" s="200"/>
      <c r="B1434" s="256"/>
    </row>
    <row r="1435" spans="1:2">
      <c r="A1435" s="200"/>
      <c r="B1435" s="256"/>
    </row>
    <row r="1436" spans="1:2">
      <c r="A1436" s="200"/>
      <c r="B1436" s="256"/>
    </row>
    <row r="1437" spans="1:2">
      <c r="A1437" s="200"/>
      <c r="B1437" s="256"/>
    </row>
    <row r="1438" spans="1:2">
      <c r="A1438" s="200"/>
      <c r="B1438" s="256"/>
    </row>
    <row r="1439" spans="1:2">
      <c r="A1439" s="200"/>
      <c r="B1439" s="256"/>
    </row>
    <row r="1440" spans="1:2">
      <c r="A1440" s="200"/>
      <c r="B1440" s="256"/>
    </row>
    <row r="1441" spans="1:2">
      <c r="A1441" s="200"/>
      <c r="B1441" s="256"/>
    </row>
    <row r="1442" spans="1:2">
      <c r="A1442" s="200"/>
      <c r="B1442" s="256"/>
    </row>
    <row r="1443" spans="1:2">
      <c r="A1443" s="200"/>
      <c r="B1443" s="256"/>
    </row>
    <row r="1444" spans="1:2">
      <c r="A1444" s="200"/>
      <c r="B1444" s="256"/>
    </row>
    <row r="1445" spans="1:2">
      <c r="A1445" s="200"/>
      <c r="B1445" s="256"/>
    </row>
    <row r="1446" spans="1:2">
      <c r="A1446" s="200"/>
      <c r="B1446" s="256"/>
    </row>
    <row r="1447" spans="1:2">
      <c r="A1447" s="200"/>
      <c r="B1447" s="256"/>
    </row>
    <row r="1448" spans="1:2">
      <c r="A1448" s="200"/>
      <c r="B1448" s="256"/>
    </row>
    <row r="1449" spans="1:2">
      <c r="A1449" s="200"/>
      <c r="B1449" s="256"/>
    </row>
    <row r="1450" spans="1:2">
      <c r="A1450" s="200"/>
      <c r="B1450" s="256"/>
    </row>
    <row r="1451" spans="1:2">
      <c r="A1451" s="200"/>
      <c r="B1451" s="256"/>
    </row>
    <row r="1452" spans="1:2">
      <c r="A1452" s="200"/>
      <c r="B1452" s="256"/>
    </row>
    <row r="1453" spans="1:2">
      <c r="A1453" s="200"/>
      <c r="B1453" s="256"/>
    </row>
    <row r="1454" spans="1:2">
      <c r="A1454" s="200"/>
      <c r="B1454" s="256"/>
    </row>
    <row r="1455" spans="1:2">
      <c r="A1455" s="200"/>
      <c r="B1455" s="256"/>
    </row>
    <row r="1456" spans="1:2">
      <c r="A1456" s="200"/>
      <c r="B1456" s="256"/>
    </row>
    <row r="1457" spans="1:2">
      <c r="A1457" s="200"/>
      <c r="B1457" s="256"/>
    </row>
    <row r="1458" spans="1:2">
      <c r="A1458" s="200"/>
      <c r="B1458" s="256"/>
    </row>
    <row r="1459" spans="1:2">
      <c r="A1459" s="200"/>
      <c r="B1459" s="256"/>
    </row>
    <row r="1460" spans="1:2">
      <c r="A1460" s="200"/>
      <c r="B1460" s="256"/>
    </row>
    <row r="1461" spans="1:2">
      <c r="A1461" s="200"/>
      <c r="B1461" s="256"/>
    </row>
    <row r="1462" spans="1:2">
      <c r="A1462" s="200"/>
      <c r="B1462" s="256"/>
    </row>
    <row r="1463" spans="1:2">
      <c r="A1463" s="200"/>
      <c r="B1463" s="256"/>
    </row>
    <row r="1464" spans="1:2">
      <c r="A1464" s="200"/>
      <c r="B1464" s="256"/>
    </row>
    <row r="1465" spans="1:2">
      <c r="A1465" s="200"/>
      <c r="B1465" s="256"/>
    </row>
    <row r="1466" spans="1:2">
      <c r="A1466" s="200"/>
      <c r="B1466" s="256"/>
    </row>
    <row r="1467" spans="1:2">
      <c r="A1467" s="200"/>
      <c r="B1467" s="256"/>
    </row>
    <row r="1468" spans="1:2">
      <c r="A1468" s="200"/>
      <c r="B1468" s="256"/>
    </row>
    <row r="1469" spans="1:2">
      <c r="A1469" s="200"/>
      <c r="B1469" s="256"/>
    </row>
    <row r="1470" spans="1:2">
      <c r="A1470" s="200"/>
      <c r="B1470" s="256"/>
    </row>
    <row r="1471" spans="1:2">
      <c r="A1471" s="200"/>
      <c r="B1471" s="256"/>
    </row>
    <row r="1472" spans="1:2">
      <c r="A1472" s="200"/>
      <c r="B1472" s="256"/>
    </row>
    <row r="1473" spans="1:2">
      <c r="A1473" s="200"/>
      <c r="B1473" s="256"/>
    </row>
    <row r="1474" spans="1:2">
      <c r="A1474" s="200"/>
      <c r="B1474" s="256"/>
    </row>
    <row r="1475" spans="1:2">
      <c r="A1475" s="200"/>
      <c r="B1475" s="256"/>
    </row>
    <row r="1476" spans="1:2">
      <c r="A1476" s="200"/>
      <c r="B1476" s="256"/>
    </row>
    <row r="1477" spans="1:2">
      <c r="A1477" s="200"/>
      <c r="B1477" s="256"/>
    </row>
    <row r="1478" spans="1:2">
      <c r="A1478" s="200"/>
      <c r="B1478" s="256"/>
    </row>
    <row r="1479" spans="1:2">
      <c r="A1479" s="200"/>
      <c r="B1479" s="256"/>
    </row>
    <row r="1480" spans="1:2">
      <c r="A1480" s="200"/>
      <c r="B1480" s="256"/>
    </row>
    <row r="1481" spans="1:2">
      <c r="A1481" s="200"/>
      <c r="B1481" s="256"/>
    </row>
    <row r="1482" spans="1:2">
      <c r="A1482" s="200"/>
      <c r="B1482" s="256"/>
    </row>
    <row r="1483" spans="1:2">
      <c r="A1483" s="200"/>
      <c r="B1483" s="256"/>
    </row>
    <row r="1484" spans="1:2">
      <c r="A1484" s="200"/>
      <c r="B1484" s="256"/>
    </row>
    <row r="1485" spans="1:2">
      <c r="A1485" s="200"/>
      <c r="B1485" s="256"/>
    </row>
    <row r="1486" spans="1:2">
      <c r="A1486" s="200"/>
      <c r="B1486" s="256"/>
    </row>
    <row r="1487" spans="1:2">
      <c r="A1487" s="200"/>
      <c r="B1487" s="256"/>
    </row>
    <row r="1488" spans="1:2">
      <c r="A1488" s="200"/>
      <c r="B1488" s="256"/>
    </row>
    <row r="1489" spans="1:2">
      <c r="A1489" s="200"/>
      <c r="B1489" s="256"/>
    </row>
    <row r="1490" spans="1:2">
      <c r="A1490" s="200"/>
      <c r="B1490" s="256"/>
    </row>
    <row r="1491" spans="1:2">
      <c r="A1491" s="200"/>
      <c r="B1491" s="256"/>
    </row>
    <row r="1492" spans="1:2">
      <c r="A1492" s="200"/>
      <c r="B1492" s="256"/>
    </row>
    <row r="1493" spans="1:2">
      <c r="A1493" s="200"/>
      <c r="B1493" s="256"/>
    </row>
    <row r="1494" spans="1:2">
      <c r="A1494" s="200"/>
      <c r="B1494" s="256"/>
    </row>
    <row r="1495" spans="1:2">
      <c r="A1495" s="200"/>
      <c r="B1495" s="256"/>
    </row>
    <row r="1496" spans="1:2">
      <c r="A1496" s="200"/>
      <c r="B1496" s="256"/>
    </row>
    <row r="1497" spans="1:2">
      <c r="A1497" s="200"/>
      <c r="B1497" s="256"/>
    </row>
    <row r="1498" spans="1:2">
      <c r="A1498" s="200"/>
      <c r="B1498" s="256"/>
    </row>
    <row r="1499" spans="1:2">
      <c r="A1499" s="200"/>
      <c r="B1499" s="256"/>
    </row>
    <row r="1500" spans="1:2">
      <c r="A1500" s="200"/>
      <c r="B1500" s="256"/>
    </row>
    <row r="1501" spans="1:2">
      <c r="A1501" s="200"/>
      <c r="B1501" s="256"/>
    </row>
    <row r="1502" spans="1:2">
      <c r="A1502" s="200"/>
      <c r="B1502" s="256"/>
    </row>
    <row r="1503" spans="1:2">
      <c r="A1503" s="200"/>
      <c r="B1503" s="256"/>
    </row>
    <row r="1504" spans="1:2">
      <c r="A1504" s="200"/>
      <c r="B1504" s="256"/>
    </row>
    <row r="1505" spans="1:2">
      <c r="A1505" s="200"/>
      <c r="B1505" s="256"/>
    </row>
    <row r="1506" spans="1:2">
      <c r="A1506" s="200"/>
      <c r="B1506" s="256"/>
    </row>
    <row r="1507" spans="1:2">
      <c r="A1507" s="200"/>
      <c r="B1507" s="256"/>
    </row>
    <row r="1508" spans="1:2">
      <c r="A1508" s="200"/>
      <c r="B1508" s="256"/>
    </row>
    <row r="1509" spans="1:2">
      <c r="A1509" s="200"/>
      <c r="B1509" s="256"/>
    </row>
    <row r="1510" spans="1:2">
      <c r="A1510" s="200"/>
      <c r="B1510" s="256"/>
    </row>
    <row r="1511" spans="1:2">
      <c r="A1511" s="200"/>
      <c r="B1511" s="256"/>
    </row>
    <row r="1512" spans="1:2">
      <c r="A1512" s="200"/>
      <c r="B1512" s="256"/>
    </row>
    <row r="1513" spans="1:2">
      <c r="A1513" s="200"/>
      <c r="B1513" s="256"/>
    </row>
    <row r="1514" spans="1:2">
      <c r="A1514" s="200"/>
      <c r="B1514" s="256"/>
    </row>
    <row r="1515" spans="1:2">
      <c r="A1515" s="200"/>
      <c r="B1515" s="256"/>
    </row>
    <row r="1516" spans="1:2">
      <c r="A1516" s="200"/>
      <c r="B1516" s="256"/>
    </row>
    <row r="1517" spans="1:2">
      <c r="A1517" s="200"/>
      <c r="B1517" s="256"/>
    </row>
    <row r="1518" spans="1:2">
      <c r="A1518" s="200"/>
      <c r="B1518" s="256"/>
    </row>
    <row r="1519" spans="1:2">
      <c r="A1519" s="200"/>
      <c r="B1519" s="256"/>
    </row>
    <row r="1520" spans="1:2">
      <c r="A1520" s="200"/>
      <c r="B1520" s="256"/>
    </row>
    <row r="1521" spans="1:2">
      <c r="A1521" s="200"/>
      <c r="B1521" s="256"/>
    </row>
    <row r="1522" spans="1:2">
      <c r="A1522" s="200"/>
      <c r="B1522" s="256"/>
    </row>
    <row r="1523" spans="1:2">
      <c r="A1523" s="200"/>
      <c r="B1523" s="256"/>
    </row>
    <row r="1524" spans="1:2">
      <c r="A1524" s="200"/>
      <c r="B1524" s="256"/>
    </row>
    <row r="1525" spans="1:2">
      <c r="A1525" s="200"/>
      <c r="B1525" s="256"/>
    </row>
    <row r="1526" spans="1:2">
      <c r="A1526" s="200"/>
      <c r="B1526" s="256"/>
    </row>
    <row r="1527" spans="1:2">
      <c r="A1527" s="200"/>
      <c r="B1527" s="256"/>
    </row>
    <row r="1528" spans="1:2">
      <c r="A1528" s="200"/>
      <c r="B1528" s="256"/>
    </row>
    <row r="1529" spans="1:2">
      <c r="A1529" s="200"/>
      <c r="B1529" s="256"/>
    </row>
    <row r="1530" spans="1:2">
      <c r="A1530" s="200"/>
      <c r="B1530" s="256"/>
    </row>
    <row r="1531" spans="1:2">
      <c r="A1531" s="200"/>
      <c r="B1531" s="256"/>
    </row>
    <row r="1532" spans="1:2">
      <c r="A1532" s="200"/>
      <c r="B1532" s="256"/>
    </row>
    <row r="1533" spans="1:2">
      <c r="A1533" s="200"/>
      <c r="B1533" s="256"/>
    </row>
    <row r="1534" spans="1:2">
      <c r="A1534" s="200"/>
      <c r="B1534" s="256"/>
    </row>
    <row r="1535" spans="1:2">
      <c r="A1535" s="200"/>
      <c r="B1535" s="256"/>
    </row>
    <row r="1536" spans="1:2">
      <c r="A1536" s="200"/>
      <c r="B1536" s="256"/>
    </row>
    <row r="1537" spans="1:2">
      <c r="A1537" s="200"/>
      <c r="B1537" s="256"/>
    </row>
    <row r="1538" spans="1:2">
      <c r="A1538" s="200"/>
      <c r="B1538" s="256"/>
    </row>
    <row r="1539" spans="1:2">
      <c r="A1539" s="200"/>
      <c r="B1539" s="256"/>
    </row>
    <row r="1540" spans="1:2">
      <c r="A1540" s="200"/>
      <c r="B1540" s="256"/>
    </row>
    <row r="1541" spans="1:2">
      <c r="A1541" s="200"/>
      <c r="B1541" s="256"/>
    </row>
    <row r="1542" spans="1:2">
      <c r="A1542" s="200"/>
      <c r="B1542" s="256"/>
    </row>
    <row r="1543" spans="1:2">
      <c r="A1543" s="200"/>
      <c r="B1543" s="256"/>
    </row>
    <row r="1544" spans="1:2">
      <c r="A1544" s="200"/>
      <c r="B1544" s="256"/>
    </row>
    <row r="1545" spans="1:2">
      <c r="A1545" s="200"/>
      <c r="B1545" s="256"/>
    </row>
    <row r="1546" spans="1:2">
      <c r="A1546" s="200"/>
      <c r="B1546" s="256"/>
    </row>
    <row r="1547" spans="1:2">
      <c r="A1547" s="200"/>
      <c r="B1547" s="256"/>
    </row>
    <row r="1548" spans="1:2">
      <c r="A1548" s="200"/>
      <c r="B1548" s="256"/>
    </row>
    <row r="1549" spans="1:2">
      <c r="A1549" s="200"/>
      <c r="B1549" s="256"/>
    </row>
    <row r="1550" spans="1:2">
      <c r="A1550" s="200"/>
      <c r="B1550" s="256"/>
    </row>
    <row r="1551" spans="1:2">
      <c r="A1551" s="200"/>
      <c r="B1551" s="256"/>
    </row>
    <row r="1552" spans="1:2">
      <c r="A1552" s="200"/>
      <c r="B1552" s="256"/>
    </row>
    <row r="1553" spans="1:2">
      <c r="A1553" s="200"/>
      <c r="B1553" s="256"/>
    </row>
    <row r="1554" spans="1:2">
      <c r="A1554" s="200"/>
      <c r="B1554" s="256"/>
    </row>
    <row r="1555" spans="1:2">
      <c r="A1555" s="200"/>
      <c r="B1555" s="256"/>
    </row>
    <row r="1556" spans="1:2">
      <c r="A1556" s="200"/>
      <c r="B1556" s="256"/>
    </row>
    <row r="1557" spans="1:2">
      <c r="A1557" s="200"/>
      <c r="B1557" s="256"/>
    </row>
    <row r="1558" spans="1:2">
      <c r="A1558" s="200"/>
      <c r="B1558" s="256"/>
    </row>
    <row r="1559" spans="1:2">
      <c r="A1559" s="200"/>
      <c r="B1559" s="256"/>
    </row>
    <row r="1560" spans="1:2">
      <c r="A1560" s="200"/>
      <c r="B1560" s="256"/>
    </row>
    <row r="1561" spans="1:2">
      <c r="A1561" s="200"/>
      <c r="B1561" s="256"/>
    </row>
    <row r="1562" spans="1:2">
      <c r="A1562" s="200"/>
      <c r="B1562" s="256"/>
    </row>
    <row r="1563" spans="1:2">
      <c r="A1563" s="200"/>
      <c r="B1563" s="256"/>
    </row>
    <row r="1564" spans="1:2">
      <c r="A1564" s="200"/>
      <c r="B1564" s="256"/>
    </row>
    <row r="1565" spans="1:2">
      <c r="A1565" s="200"/>
      <c r="B1565" s="256"/>
    </row>
    <row r="1566" spans="1:2">
      <c r="A1566" s="200"/>
      <c r="B1566" s="256"/>
    </row>
    <row r="1567" spans="1:2">
      <c r="A1567" s="200"/>
      <c r="B1567" s="256"/>
    </row>
    <row r="1568" spans="1:2">
      <c r="A1568" s="200"/>
      <c r="B1568" s="256"/>
    </row>
    <row r="1569" spans="1:2">
      <c r="A1569" s="200"/>
      <c r="B1569" s="256"/>
    </row>
    <row r="1570" spans="1:2">
      <c r="A1570" s="200"/>
      <c r="B1570" s="256"/>
    </row>
    <row r="1571" spans="1:2">
      <c r="A1571" s="200"/>
      <c r="B1571" s="256"/>
    </row>
    <row r="1572" spans="1:2">
      <c r="A1572" s="200"/>
      <c r="B1572" s="256"/>
    </row>
    <row r="1573" spans="1:2">
      <c r="A1573" s="200"/>
      <c r="B1573" s="256"/>
    </row>
    <row r="1574" spans="1:2">
      <c r="A1574" s="200"/>
      <c r="B1574" s="256"/>
    </row>
    <row r="1575" spans="1:2">
      <c r="A1575" s="200"/>
      <c r="B1575" s="256"/>
    </row>
    <row r="1576" spans="1:2">
      <c r="A1576" s="200"/>
      <c r="B1576" s="256"/>
    </row>
    <row r="1577" spans="1:2">
      <c r="A1577" s="200"/>
      <c r="B1577" s="256"/>
    </row>
    <row r="1578" spans="1:2">
      <c r="A1578" s="200"/>
      <c r="B1578" s="256"/>
    </row>
    <row r="1579" spans="1:2">
      <c r="A1579" s="200"/>
      <c r="B1579" s="256"/>
    </row>
    <row r="1580" spans="1:2">
      <c r="A1580" s="200"/>
      <c r="B1580" s="256"/>
    </row>
    <row r="1581" spans="1:2">
      <c r="A1581" s="200"/>
      <c r="B1581" s="256"/>
    </row>
    <row r="1582" spans="1:2">
      <c r="A1582" s="200"/>
      <c r="B1582" s="256"/>
    </row>
    <row r="1583" spans="1:2">
      <c r="A1583" s="200"/>
      <c r="B1583" s="256"/>
    </row>
    <row r="1584" spans="1:2">
      <c r="A1584" s="200"/>
      <c r="B1584" s="256"/>
    </row>
    <row r="1585" spans="1:2">
      <c r="A1585" s="200"/>
      <c r="B1585" s="256"/>
    </row>
    <row r="1586" spans="1:2">
      <c r="A1586" s="200"/>
      <c r="B1586" s="256"/>
    </row>
    <row r="1587" spans="1:2">
      <c r="A1587" s="200"/>
      <c r="B1587" s="256"/>
    </row>
    <row r="1588" spans="1:2">
      <c r="A1588" s="200"/>
      <c r="B1588" s="256"/>
    </row>
    <row r="1589" spans="1:2">
      <c r="A1589" s="200"/>
      <c r="B1589" s="256"/>
    </row>
    <row r="1590" spans="1:2">
      <c r="A1590" s="200"/>
      <c r="B1590" s="256"/>
    </row>
    <row r="1591" spans="1:2">
      <c r="A1591" s="200"/>
      <c r="B1591" s="256"/>
    </row>
    <row r="1592" spans="1:2">
      <c r="A1592" s="200"/>
      <c r="B1592" s="256"/>
    </row>
    <row r="1593" spans="1:2">
      <c r="A1593" s="200"/>
      <c r="B1593" s="256"/>
    </row>
    <row r="1594" spans="1:2">
      <c r="A1594" s="200"/>
      <c r="B1594" s="256"/>
    </row>
    <row r="1595" spans="1:2">
      <c r="A1595" s="200"/>
      <c r="B1595" s="256"/>
    </row>
    <row r="1596" spans="1:2">
      <c r="A1596" s="200"/>
      <c r="B1596" s="256"/>
    </row>
    <row r="1597" spans="1:2">
      <c r="A1597" s="200"/>
      <c r="B1597" s="256"/>
    </row>
    <row r="1598" spans="1:2">
      <c r="A1598" s="200"/>
      <c r="B1598" s="256"/>
    </row>
    <row r="1599" spans="1:2">
      <c r="A1599" s="200"/>
      <c r="B1599" s="256"/>
    </row>
    <row r="1600" spans="1:2">
      <c r="A1600" s="200"/>
      <c r="B1600" s="256"/>
    </row>
    <row r="1601" spans="1:2">
      <c r="A1601" s="200"/>
      <c r="B1601" s="256"/>
    </row>
    <row r="1602" spans="1:2">
      <c r="A1602" s="200"/>
      <c r="B1602" s="256"/>
    </row>
    <row r="1603" spans="1:2">
      <c r="A1603" s="200"/>
      <c r="B1603" s="256"/>
    </row>
    <row r="1604" spans="1:2">
      <c r="A1604" s="200"/>
      <c r="B1604" s="256"/>
    </row>
    <row r="1605" spans="1:2">
      <c r="A1605" s="200"/>
      <c r="B1605" s="256"/>
    </row>
    <row r="1606" spans="1:2">
      <c r="A1606" s="200"/>
      <c r="B1606" s="256"/>
    </row>
    <row r="1607" spans="1:2">
      <c r="A1607" s="200"/>
      <c r="B1607" s="256"/>
    </row>
    <row r="1608" spans="1:2">
      <c r="A1608" s="200"/>
      <c r="B1608" s="256"/>
    </row>
    <row r="1609" spans="1:2">
      <c r="A1609" s="200"/>
      <c r="B1609" s="256"/>
    </row>
    <row r="1610" spans="1:2">
      <c r="A1610" s="200"/>
      <c r="B1610" s="256"/>
    </row>
    <row r="1611" spans="1:2">
      <c r="A1611" s="200"/>
      <c r="B1611" s="256"/>
    </row>
    <row r="1612" spans="1:2">
      <c r="A1612" s="200"/>
      <c r="B1612" s="256"/>
    </row>
    <row r="1613" spans="1:2">
      <c r="A1613" s="200"/>
      <c r="B1613" s="256"/>
    </row>
    <row r="1614" spans="1:2">
      <c r="A1614" s="200"/>
      <c r="B1614" s="256"/>
    </row>
    <row r="1615" spans="1:2">
      <c r="A1615" s="200"/>
      <c r="B1615" s="256"/>
    </row>
    <row r="1616" spans="1:2">
      <c r="A1616" s="200"/>
      <c r="B1616" s="256"/>
    </row>
    <row r="1617" spans="1:2">
      <c r="A1617" s="200"/>
      <c r="B1617" s="256"/>
    </row>
    <row r="1618" spans="1:2">
      <c r="A1618" s="200"/>
      <c r="B1618" s="256"/>
    </row>
    <row r="1619" spans="1:2">
      <c r="A1619" s="200"/>
      <c r="B1619" s="256"/>
    </row>
    <row r="1620" spans="1:2">
      <c r="A1620" s="200"/>
      <c r="B1620" s="256"/>
    </row>
    <row r="1621" spans="1:2">
      <c r="A1621" s="200"/>
      <c r="B1621" s="256"/>
    </row>
    <row r="1622" spans="1:2">
      <c r="A1622" s="200"/>
      <c r="B1622" s="256"/>
    </row>
    <row r="1623" spans="1:2">
      <c r="A1623" s="200"/>
      <c r="B1623" s="256"/>
    </row>
    <row r="1624" spans="1:2">
      <c r="A1624" s="200"/>
      <c r="B1624" s="256"/>
    </row>
    <row r="1625" spans="1:2">
      <c r="A1625" s="200"/>
      <c r="B1625" s="256"/>
    </row>
    <row r="1626" spans="1:2">
      <c r="A1626" s="200"/>
      <c r="B1626" s="256"/>
    </row>
    <row r="1627" spans="1:2">
      <c r="A1627" s="200"/>
      <c r="B1627" s="256"/>
    </row>
    <row r="1628" spans="1:2">
      <c r="A1628" s="200"/>
      <c r="B1628" s="256"/>
    </row>
    <row r="1629" spans="1:2">
      <c r="A1629" s="200"/>
      <c r="B1629" s="256"/>
    </row>
    <row r="1630" spans="1:2">
      <c r="A1630" s="200"/>
      <c r="B1630" s="256"/>
    </row>
    <row r="1631" spans="1:2">
      <c r="A1631" s="200"/>
      <c r="B1631" s="256"/>
    </row>
    <row r="1632" spans="1:2">
      <c r="A1632" s="200"/>
      <c r="B1632" s="256"/>
    </row>
    <row r="1633" spans="1:2">
      <c r="A1633" s="200"/>
      <c r="B1633" s="256"/>
    </row>
    <row r="1634" spans="1:2">
      <c r="A1634" s="200"/>
      <c r="B1634" s="256"/>
    </row>
    <row r="1635" spans="1:2">
      <c r="A1635" s="200"/>
      <c r="B1635" s="256"/>
    </row>
    <row r="1636" spans="1:2">
      <c r="A1636" s="200"/>
      <c r="B1636" s="256"/>
    </row>
    <row r="1637" spans="1:2">
      <c r="A1637" s="200"/>
      <c r="B1637" s="256"/>
    </row>
    <row r="1638" spans="1:2">
      <c r="A1638" s="200"/>
      <c r="B1638" s="256"/>
    </row>
    <row r="1639" spans="1:2">
      <c r="A1639" s="200"/>
      <c r="B1639" s="256"/>
    </row>
    <row r="1640" spans="1:2">
      <c r="A1640" s="200"/>
      <c r="B1640" s="256"/>
    </row>
    <row r="1641" spans="1:2">
      <c r="A1641" s="200"/>
      <c r="B1641" s="256"/>
    </row>
    <row r="1642" spans="1:2">
      <c r="A1642" s="200"/>
      <c r="B1642" s="256"/>
    </row>
    <row r="1643" spans="1:2">
      <c r="A1643" s="200"/>
      <c r="B1643" s="256"/>
    </row>
    <row r="1644" spans="1:2">
      <c r="A1644" s="200"/>
      <c r="B1644" s="256"/>
    </row>
    <row r="1645" spans="1:2">
      <c r="A1645" s="200"/>
      <c r="B1645" s="256"/>
    </row>
    <row r="1646" spans="1:2">
      <c r="A1646" s="200"/>
      <c r="B1646" s="256"/>
    </row>
    <row r="1647" spans="1:2">
      <c r="A1647" s="200"/>
      <c r="B1647" s="256"/>
    </row>
    <row r="1648" spans="1:2">
      <c r="A1648" s="200"/>
      <c r="B1648" s="256"/>
    </row>
    <row r="1649" spans="1:2">
      <c r="A1649" s="200"/>
      <c r="B1649" s="256"/>
    </row>
    <row r="1650" spans="1:2">
      <c r="A1650" s="200"/>
      <c r="B1650" s="256"/>
    </row>
    <row r="1651" spans="1:2">
      <c r="A1651" s="200"/>
      <c r="B1651" s="256"/>
    </row>
    <row r="1652" spans="1:2">
      <c r="A1652" s="200"/>
      <c r="B1652" s="256"/>
    </row>
    <row r="1653" spans="1:2">
      <c r="A1653" s="200"/>
      <c r="B1653" s="256"/>
    </row>
    <row r="1654" spans="1:2">
      <c r="A1654" s="200"/>
      <c r="B1654" s="256"/>
    </row>
    <row r="1655" spans="1:2">
      <c r="A1655" s="200"/>
      <c r="B1655" s="256"/>
    </row>
    <row r="1656" spans="1:2">
      <c r="A1656" s="200"/>
      <c r="B1656" s="256"/>
    </row>
    <row r="1657" spans="1:2">
      <c r="A1657" s="200"/>
      <c r="B1657" s="256"/>
    </row>
    <row r="1658" spans="1:2">
      <c r="A1658" s="200"/>
      <c r="B1658" s="256"/>
    </row>
    <row r="1659" spans="1:2">
      <c r="A1659" s="200"/>
      <c r="B1659" s="256"/>
    </row>
    <row r="1660" spans="1:2">
      <c r="A1660" s="200"/>
      <c r="B1660" s="256"/>
    </row>
    <row r="1661" spans="1:2">
      <c r="A1661" s="200"/>
      <c r="B1661" s="256"/>
    </row>
    <row r="1662" spans="1:2">
      <c r="A1662" s="200"/>
      <c r="B1662" s="256"/>
    </row>
    <row r="1663" spans="1:2">
      <c r="A1663" s="200"/>
      <c r="B1663" s="256"/>
    </row>
    <row r="1664" spans="1:2">
      <c r="A1664" s="200"/>
      <c r="B1664" s="256"/>
    </row>
    <row r="1665" spans="1:2">
      <c r="A1665" s="200"/>
      <c r="B1665" s="256"/>
    </row>
    <row r="1666" spans="1:2">
      <c r="A1666" s="200"/>
      <c r="B1666" s="256"/>
    </row>
    <row r="1667" spans="1:2">
      <c r="A1667" s="200"/>
      <c r="B1667" s="256"/>
    </row>
    <row r="1668" spans="1:2">
      <c r="A1668" s="200"/>
      <c r="B1668" s="256"/>
    </row>
    <row r="1669" spans="1:2">
      <c r="A1669" s="200"/>
      <c r="B1669" s="256"/>
    </row>
    <row r="1670" spans="1:2">
      <c r="A1670" s="200"/>
      <c r="B1670" s="256"/>
    </row>
    <row r="1671" spans="1:2">
      <c r="A1671" s="200"/>
      <c r="B1671" s="256"/>
    </row>
    <row r="1672" spans="1:2">
      <c r="A1672" s="200"/>
      <c r="B1672" s="256"/>
    </row>
    <row r="1673" spans="1:2">
      <c r="A1673" s="200"/>
      <c r="B1673" s="256"/>
    </row>
    <row r="1674" spans="1:2">
      <c r="A1674" s="200"/>
      <c r="B1674" s="256"/>
    </row>
    <row r="1675" spans="1:2">
      <c r="A1675" s="200"/>
      <c r="B1675" s="256"/>
    </row>
    <row r="1676" spans="1:2">
      <c r="A1676" s="200"/>
      <c r="B1676" s="256"/>
    </row>
    <row r="1677" spans="1:2">
      <c r="A1677" s="200"/>
      <c r="B1677" s="256"/>
    </row>
    <row r="1678" spans="1:2">
      <c r="A1678" s="200"/>
      <c r="B1678" s="256"/>
    </row>
    <row r="1679" spans="1:2">
      <c r="A1679" s="200"/>
      <c r="B1679" s="256"/>
    </row>
    <row r="1680" spans="1:2">
      <c r="A1680" s="200"/>
      <c r="B1680" s="256"/>
    </row>
    <row r="1681" spans="1:2">
      <c r="A1681" s="200"/>
      <c r="B1681" s="256"/>
    </row>
    <row r="1682" spans="1:2">
      <c r="A1682" s="200"/>
      <c r="B1682" s="256"/>
    </row>
    <row r="1683" spans="1:2">
      <c r="A1683" s="200"/>
      <c r="B1683" s="256"/>
    </row>
    <row r="1684" spans="1:2">
      <c r="A1684" s="200"/>
      <c r="B1684" s="256"/>
    </row>
    <row r="1685" spans="1:2">
      <c r="A1685" s="200"/>
      <c r="B1685" s="256"/>
    </row>
    <row r="1686" spans="1:2">
      <c r="A1686" s="200"/>
      <c r="B1686" s="256"/>
    </row>
    <row r="1687" spans="1:2">
      <c r="A1687" s="200"/>
      <c r="B1687" s="256"/>
    </row>
    <row r="1688" spans="1:2">
      <c r="A1688" s="200"/>
      <c r="B1688" s="256"/>
    </row>
    <row r="1689" spans="1:2">
      <c r="A1689" s="200"/>
      <c r="B1689" s="256"/>
    </row>
    <row r="1690" spans="1:2">
      <c r="A1690" s="200"/>
      <c r="B1690" s="256"/>
    </row>
    <row r="1691" spans="1:2">
      <c r="A1691" s="200"/>
      <c r="B1691" s="256"/>
    </row>
    <row r="1692" spans="1:2">
      <c r="A1692" s="200"/>
      <c r="B1692" s="256"/>
    </row>
    <row r="1693" spans="1:2">
      <c r="A1693" s="200"/>
      <c r="B1693" s="256"/>
    </row>
    <row r="1694" spans="1:2">
      <c r="A1694" s="200"/>
      <c r="B1694" s="256"/>
    </row>
    <row r="1695" spans="1:2">
      <c r="A1695" s="200"/>
      <c r="B1695" s="256"/>
    </row>
    <row r="1696" spans="1:2">
      <c r="A1696" s="200"/>
      <c r="B1696" s="256"/>
    </row>
    <row r="1697" spans="1:2">
      <c r="A1697" s="200"/>
      <c r="B1697" s="256"/>
    </row>
    <row r="1698" spans="1:2">
      <c r="A1698" s="200"/>
      <c r="B1698" s="256"/>
    </row>
    <row r="1699" spans="1:2">
      <c r="A1699" s="200"/>
      <c r="B1699" s="256"/>
    </row>
    <row r="1700" spans="1:2">
      <c r="A1700" s="200"/>
      <c r="B1700" s="256"/>
    </row>
    <row r="1701" spans="1:2">
      <c r="A1701" s="200"/>
      <c r="B1701" s="256"/>
    </row>
    <row r="1702" spans="1:2">
      <c r="A1702" s="200"/>
      <c r="B1702" s="256"/>
    </row>
    <row r="1703" spans="1:2">
      <c r="A1703" s="200"/>
      <c r="B1703" s="256"/>
    </row>
    <row r="1704" spans="1:2">
      <c r="A1704" s="200"/>
      <c r="B1704" s="256"/>
    </row>
    <row r="1705" spans="1:2">
      <c r="A1705" s="200"/>
      <c r="B1705" s="256"/>
    </row>
    <row r="1706" spans="1:2">
      <c r="A1706" s="200"/>
      <c r="B1706" s="256"/>
    </row>
    <row r="1707" spans="1:2">
      <c r="A1707" s="200"/>
      <c r="B1707" s="256"/>
    </row>
    <row r="1708" spans="1:2">
      <c r="A1708" s="200"/>
      <c r="B1708" s="256"/>
    </row>
    <row r="1709" spans="1:2">
      <c r="A1709" s="200"/>
      <c r="B1709" s="256"/>
    </row>
    <row r="1710" spans="1:2">
      <c r="A1710" s="200"/>
      <c r="B1710" s="256"/>
    </row>
    <row r="1711" spans="1:2">
      <c r="A1711" s="200"/>
      <c r="B1711" s="256"/>
    </row>
    <row r="1712" spans="1:2">
      <c r="A1712" s="200"/>
      <c r="B1712" s="256"/>
    </row>
    <row r="1713" spans="1:2">
      <c r="A1713" s="200"/>
      <c r="B1713" s="256"/>
    </row>
    <row r="1714" spans="1:2">
      <c r="A1714" s="200"/>
      <c r="B1714" s="256"/>
    </row>
    <row r="1715" spans="1:2">
      <c r="A1715" s="200"/>
      <c r="B1715" s="256"/>
    </row>
    <row r="1716" spans="1:2">
      <c r="A1716" s="200"/>
      <c r="B1716" s="256"/>
    </row>
    <row r="1717" spans="1:2">
      <c r="A1717" s="200"/>
      <c r="B1717" s="256"/>
    </row>
    <row r="1718" spans="1:2">
      <c r="A1718" s="200"/>
      <c r="B1718" s="256"/>
    </row>
    <row r="1719" spans="1:2">
      <c r="A1719" s="200"/>
      <c r="B1719" s="256"/>
    </row>
    <row r="1720" spans="1:2">
      <c r="A1720" s="200"/>
      <c r="B1720" s="256"/>
    </row>
    <row r="1721" spans="1:2">
      <c r="A1721" s="200"/>
      <c r="B1721" s="256"/>
    </row>
    <row r="1722" spans="1:2">
      <c r="A1722" s="200"/>
      <c r="B1722" s="256"/>
    </row>
    <row r="1723" spans="1:2">
      <c r="A1723" s="200"/>
      <c r="B1723" s="256"/>
    </row>
    <row r="1724" spans="1:2">
      <c r="A1724" s="200"/>
      <c r="B1724" s="256"/>
    </row>
    <row r="1725" spans="1:2">
      <c r="A1725" s="200"/>
      <c r="B1725" s="256"/>
    </row>
    <row r="1726" spans="1:2">
      <c r="A1726" s="200"/>
      <c r="B1726" s="256"/>
    </row>
    <row r="1727" spans="1:2">
      <c r="A1727" s="200"/>
      <c r="B1727" s="256"/>
    </row>
    <row r="1728" spans="1:2">
      <c r="A1728" s="200"/>
      <c r="B1728" s="256"/>
    </row>
    <row r="1729" spans="1:2">
      <c r="A1729" s="200"/>
      <c r="B1729" s="256"/>
    </row>
    <row r="1730" spans="1:2">
      <c r="A1730" s="200"/>
      <c r="B1730" s="256"/>
    </row>
    <row r="1731" spans="1:2">
      <c r="A1731" s="200"/>
      <c r="B1731" s="256"/>
    </row>
    <row r="1732" spans="1:2">
      <c r="A1732" s="200"/>
      <c r="B1732" s="256"/>
    </row>
    <row r="1733" spans="1:2">
      <c r="A1733" s="200"/>
      <c r="B1733" s="256"/>
    </row>
    <row r="1734" spans="1:2">
      <c r="A1734" s="200"/>
      <c r="B1734" s="256"/>
    </row>
    <row r="1735" spans="1:2">
      <c r="A1735" s="200"/>
      <c r="B1735" s="256"/>
    </row>
    <row r="1736" spans="1:2">
      <c r="A1736" s="200"/>
      <c r="B1736" s="256"/>
    </row>
    <row r="1737" spans="1:2">
      <c r="A1737" s="200"/>
      <c r="B1737" s="256"/>
    </row>
    <row r="1738" spans="1:2">
      <c r="A1738" s="200"/>
      <c r="B1738" s="256"/>
    </row>
    <row r="1739" spans="1:2">
      <c r="A1739" s="200"/>
      <c r="B1739" s="256"/>
    </row>
    <row r="1740" spans="1:2">
      <c r="A1740" s="200"/>
      <c r="B1740" s="256"/>
    </row>
    <row r="1741" spans="1:2">
      <c r="A1741" s="200"/>
      <c r="B1741" s="256"/>
    </row>
    <row r="1742" spans="1:2">
      <c r="A1742" s="200"/>
      <c r="B1742" s="256"/>
    </row>
    <row r="1743" spans="1:2">
      <c r="A1743" s="200"/>
      <c r="B1743" s="256"/>
    </row>
    <row r="1744" spans="1:2">
      <c r="A1744" s="200"/>
      <c r="B1744" s="256"/>
    </row>
    <row r="1745" spans="1:2">
      <c r="A1745" s="200"/>
      <c r="B1745" s="256"/>
    </row>
    <row r="1746" spans="1:2">
      <c r="A1746" s="200"/>
      <c r="B1746" s="256"/>
    </row>
    <row r="1747" spans="1:2">
      <c r="A1747" s="200"/>
      <c r="B1747" s="256"/>
    </row>
    <row r="1748" spans="1:2">
      <c r="A1748" s="200"/>
      <c r="B1748" s="256"/>
    </row>
    <row r="1749" spans="1:2">
      <c r="A1749" s="200"/>
      <c r="B1749" s="256"/>
    </row>
    <row r="1750" spans="1:2">
      <c r="A1750" s="200"/>
      <c r="B1750" s="256"/>
    </row>
    <row r="1751" spans="1:2">
      <c r="A1751" s="200"/>
      <c r="B1751" s="256"/>
    </row>
    <row r="1752" spans="1:2">
      <c r="A1752" s="200"/>
      <c r="B1752" s="256"/>
    </row>
    <row r="1753" spans="1:2">
      <c r="A1753" s="200"/>
      <c r="B1753" s="256"/>
    </row>
    <row r="1754" spans="1:2">
      <c r="A1754" s="200"/>
      <c r="B1754" s="256"/>
    </row>
    <row r="1755" spans="1:2">
      <c r="A1755" s="200"/>
      <c r="B1755" s="256"/>
    </row>
    <row r="1756" spans="1:2">
      <c r="A1756" s="200"/>
      <c r="B1756" s="256"/>
    </row>
    <row r="1757" spans="1:2">
      <c r="A1757" s="200"/>
      <c r="B1757" s="256"/>
    </row>
    <row r="1758" spans="1:2">
      <c r="A1758" s="200"/>
      <c r="B1758" s="256"/>
    </row>
    <row r="1759" spans="1:2">
      <c r="A1759" s="200"/>
      <c r="B1759" s="256"/>
    </row>
    <row r="1760" spans="1:2">
      <c r="A1760" s="200"/>
      <c r="B1760" s="256"/>
    </row>
    <row r="1761" spans="1:2">
      <c r="A1761" s="200"/>
      <c r="B1761" s="256"/>
    </row>
    <row r="1762" spans="1:2">
      <c r="A1762" s="200"/>
      <c r="B1762" s="256"/>
    </row>
    <row r="1763" spans="1:2">
      <c r="A1763" s="200"/>
      <c r="B1763" s="256"/>
    </row>
    <row r="1764" spans="1:2">
      <c r="A1764" s="200"/>
      <c r="B1764" s="256"/>
    </row>
    <row r="1765" spans="1:2">
      <c r="A1765" s="200"/>
      <c r="B1765" s="256"/>
    </row>
    <row r="1766" spans="1:2">
      <c r="A1766" s="200"/>
      <c r="B1766" s="256"/>
    </row>
    <row r="1767" spans="1:2">
      <c r="A1767" s="200"/>
      <c r="B1767" s="256"/>
    </row>
    <row r="1768" spans="1:2">
      <c r="A1768" s="200"/>
      <c r="B1768" s="256"/>
    </row>
    <row r="1769" spans="1:2">
      <c r="A1769" s="200"/>
      <c r="B1769" s="256"/>
    </row>
    <row r="1770" spans="1:2">
      <c r="A1770" s="200"/>
      <c r="B1770" s="256"/>
    </row>
    <row r="1771" spans="1:2">
      <c r="A1771" s="200"/>
      <c r="B1771" s="256"/>
    </row>
    <row r="1772" spans="1:2">
      <c r="A1772" s="200"/>
      <c r="B1772" s="256"/>
    </row>
    <row r="1773" spans="1:2">
      <c r="A1773" s="200"/>
      <c r="B1773" s="256"/>
    </row>
    <row r="1774" spans="1:2">
      <c r="A1774" s="200"/>
      <c r="B1774" s="256"/>
    </row>
    <row r="1775" spans="1:2">
      <c r="A1775" s="200"/>
      <c r="B1775" s="256"/>
    </row>
    <row r="1776" spans="1:2">
      <c r="A1776" s="200"/>
      <c r="B1776" s="256"/>
    </row>
    <row r="1777" spans="1:2">
      <c r="A1777" s="200"/>
      <c r="B1777" s="256"/>
    </row>
    <row r="1778" spans="1:2">
      <c r="A1778" s="200"/>
      <c r="B1778" s="256"/>
    </row>
    <row r="1779" spans="1:2">
      <c r="A1779" s="204"/>
      <c r="B1779" s="256"/>
    </row>
    <row r="1780" spans="1:2">
      <c r="A1780" s="204"/>
      <c r="B1780" s="256"/>
    </row>
    <row r="1781" spans="1:2">
      <c r="A1781" s="204"/>
      <c r="B1781" s="256"/>
    </row>
    <row r="1782" spans="1:2">
      <c r="A1782" s="204"/>
      <c r="B1782" s="256"/>
    </row>
    <row r="1783" spans="1:2">
      <c r="A1783" s="204"/>
      <c r="B1783" s="256"/>
    </row>
    <row r="1784" spans="1:2">
      <c r="A1784" s="204"/>
      <c r="B1784" s="256"/>
    </row>
    <row r="1785" spans="1:2">
      <c r="A1785" s="204"/>
      <c r="B1785" s="256"/>
    </row>
    <row r="1786" spans="1:2">
      <c r="A1786" s="204"/>
      <c r="B1786" s="256"/>
    </row>
    <row r="1787" spans="1:2">
      <c r="A1787" s="204"/>
      <c r="B1787" s="256"/>
    </row>
    <row r="1788" spans="1:2">
      <c r="A1788" s="204"/>
      <c r="B1788" s="256"/>
    </row>
    <row r="1789" spans="1:2">
      <c r="A1789" s="204"/>
      <c r="B1789" s="256"/>
    </row>
    <row r="1790" spans="1:2">
      <c r="A1790" s="204"/>
      <c r="B1790" s="256"/>
    </row>
    <row r="1791" spans="1:2">
      <c r="A1791" s="204"/>
      <c r="B1791" s="256"/>
    </row>
    <row r="1792" spans="1:2">
      <c r="A1792" s="204"/>
      <c r="B1792" s="256"/>
    </row>
    <row r="1793" spans="1:2">
      <c r="A1793" s="204"/>
      <c r="B1793" s="256"/>
    </row>
    <row r="1794" spans="1:2">
      <c r="A1794" s="204"/>
      <c r="B1794" s="256"/>
    </row>
    <row r="1795" spans="1:2">
      <c r="A1795" s="204"/>
      <c r="B1795" s="256"/>
    </row>
    <row r="1796" spans="1:2">
      <c r="A1796" s="204"/>
      <c r="B1796" s="256"/>
    </row>
    <row r="1797" spans="1:2">
      <c r="A1797" s="204"/>
      <c r="B1797" s="256"/>
    </row>
    <row r="1798" spans="1:2">
      <c r="A1798" s="204"/>
      <c r="B1798" s="256"/>
    </row>
    <row r="1799" spans="1:2">
      <c r="A1799" s="204"/>
      <c r="B1799" s="256"/>
    </row>
    <row r="1800" spans="1:2">
      <c r="A1800" s="204"/>
      <c r="B1800" s="256"/>
    </row>
    <row r="1801" spans="1:2">
      <c r="A1801" s="204"/>
      <c r="B1801" s="256"/>
    </row>
    <row r="1802" spans="1:2">
      <c r="A1802" s="204"/>
      <c r="B1802" s="256"/>
    </row>
    <row r="1803" spans="1:2">
      <c r="A1803" s="204"/>
      <c r="B1803" s="256"/>
    </row>
    <row r="1804" spans="1:2">
      <c r="A1804" s="204"/>
      <c r="B1804" s="256"/>
    </row>
    <row r="1805" spans="1:2">
      <c r="A1805" s="204"/>
      <c r="B1805" s="256"/>
    </row>
    <row r="1806" spans="1:2">
      <c r="A1806" s="204"/>
      <c r="B1806" s="256"/>
    </row>
    <row r="1807" spans="1:2">
      <c r="A1807" s="204"/>
      <c r="B1807" s="256"/>
    </row>
    <row r="1808" spans="1:2">
      <c r="A1808" s="204"/>
      <c r="B1808" s="256"/>
    </row>
    <row r="1809" spans="1:2">
      <c r="A1809" s="204"/>
      <c r="B1809" s="256"/>
    </row>
    <row r="1810" spans="1:2">
      <c r="A1810" s="204"/>
      <c r="B1810" s="256"/>
    </row>
    <row r="1811" spans="1:2">
      <c r="A1811" s="204"/>
      <c r="B1811" s="256"/>
    </row>
    <row r="1812" spans="1:2">
      <c r="A1812" s="204"/>
      <c r="B1812" s="256"/>
    </row>
    <row r="1813" spans="1:2">
      <c r="A1813" s="204"/>
      <c r="B1813" s="256"/>
    </row>
    <row r="1814" spans="1:2">
      <c r="A1814" s="204"/>
      <c r="B1814" s="256"/>
    </row>
    <row r="1815" spans="1:2">
      <c r="A1815" s="204"/>
      <c r="B1815" s="256"/>
    </row>
    <row r="1816" spans="1:2">
      <c r="A1816" s="204"/>
      <c r="B1816" s="256"/>
    </row>
    <row r="1817" spans="1:2">
      <c r="A1817" s="204"/>
      <c r="B1817" s="256"/>
    </row>
    <row r="1818" spans="1:2">
      <c r="A1818" s="204"/>
      <c r="B1818" s="256"/>
    </row>
    <row r="1819" spans="1:2">
      <c r="A1819" s="204"/>
      <c r="B1819" s="256"/>
    </row>
    <row r="1820" spans="1:2">
      <c r="A1820" s="204"/>
      <c r="B1820" s="256"/>
    </row>
    <row r="1821" spans="1:2">
      <c r="A1821" s="204"/>
      <c r="B1821" s="256"/>
    </row>
    <row r="1822" spans="1:2">
      <c r="A1822" s="204"/>
      <c r="B1822" s="256"/>
    </row>
    <row r="1823" spans="1:2">
      <c r="A1823" s="204"/>
      <c r="B1823" s="256"/>
    </row>
    <row r="1824" spans="1:2">
      <c r="A1824" s="204"/>
      <c r="B1824" s="256"/>
    </row>
    <row r="1825" spans="1:2">
      <c r="A1825" s="204"/>
      <c r="B1825" s="256"/>
    </row>
    <row r="1826" spans="1:2">
      <c r="A1826" s="204"/>
      <c r="B1826" s="256"/>
    </row>
    <row r="1827" spans="1:2">
      <c r="A1827" s="204"/>
      <c r="B1827" s="256"/>
    </row>
    <row r="1828" spans="1:2">
      <c r="A1828" s="204"/>
      <c r="B1828" s="256"/>
    </row>
    <row r="1829" spans="1:2">
      <c r="A1829" s="204"/>
      <c r="B1829" s="256"/>
    </row>
    <row r="1830" spans="1:2">
      <c r="A1830" s="204"/>
      <c r="B1830" s="256"/>
    </row>
    <row r="1831" spans="1:2">
      <c r="A1831" s="204"/>
      <c r="B1831" s="256"/>
    </row>
    <row r="1832" spans="1:2">
      <c r="A1832" s="204"/>
      <c r="B1832" s="256"/>
    </row>
    <row r="1833" spans="1:2">
      <c r="A1833" s="204"/>
      <c r="B1833" s="256"/>
    </row>
    <row r="1834" spans="1:2">
      <c r="A1834" s="204"/>
      <c r="B1834" s="256"/>
    </row>
    <row r="1835" spans="1:2">
      <c r="A1835" s="204"/>
      <c r="B1835" s="256"/>
    </row>
    <row r="1836" spans="1:2">
      <c r="A1836" s="204"/>
      <c r="B1836" s="256"/>
    </row>
    <row r="1837" spans="1:2">
      <c r="A1837" s="204"/>
      <c r="B1837" s="256"/>
    </row>
    <row r="1838" spans="1:2">
      <c r="A1838" s="204"/>
      <c r="B1838" s="256"/>
    </row>
    <row r="1839" spans="1:2">
      <c r="A1839" s="204"/>
      <c r="B1839" s="256"/>
    </row>
    <row r="1840" spans="1:2">
      <c r="A1840" s="204"/>
      <c r="B1840" s="256"/>
    </row>
    <row r="1841" spans="1:2">
      <c r="A1841" s="204"/>
      <c r="B1841" s="256"/>
    </row>
    <row r="1842" spans="1:2">
      <c r="A1842" s="204"/>
      <c r="B1842" s="256"/>
    </row>
    <row r="1843" spans="1:2">
      <c r="A1843" s="204"/>
      <c r="B1843" s="256"/>
    </row>
    <row r="1844" spans="1:2">
      <c r="A1844" s="204"/>
      <c r="B1844" s="256"/>
    </row>
    <row r="1845" spans="1:2">
      <c r="A1845" s="204"/>
      <c r="B1845" s="256"/>
    </row>
    <row r="1846" spans="1:2">
      <c r="A1846" s="204"/>
      <c r="B1846" s="256"/>
    </row>
    <row r="1847" spans="1:2">
      <c r="A1847" s="204"/>
      <c r="B1847" s="256"/>
    </row>
    <row r="1848" spans="1:2">
      <c r="A1848" s="204"/>
      <c r="B1848" s="256"/>
    </row>
    <row r="1849" spans="1:2">
      <c r="A1849" s="204"/>
      <c r="B1849" s="256"/>
    </row>
    <row r="1850" spans="1:2">
      <c r="A1850" s="204"/>
      <c r="B1850" s="256"/>
    </row>
    <row r="1851" spans="1:2">
      <c r="A1851" s="204"/>
      <c r="B1851" s="256"/>
    </row>
    <row r="1852" spans="1:2">
      <c r="A1852" s="204"/>
      <c r="B1852" s="256"/>
    </row>
    <row r="1853" spans="1:2">
      <c r="A1853" s="204"/>
      <c r="B1853" s="256"/>
    </row>
    <row r="1854" spans="1:2">
      <c r="A1854" s="204"/>
      <c r="B1854" s="256"/>
    </row>
    <row r="1855" spans="1:2">
      <c r="A1855" s="204"/>
      <c r="B1855" s="256"/>
    </row>
    <row r="1856" spans="1:2">
      <c r="A1856" s="204"/>
      <c r="B1856" s="256"/>
    </row>
    <row r="1857" spans="1:2">
      <c r="A1857" s="204"/>
      <c r="B1857" s="256"/>
    </row>
    <row r="1858" spans="1:2">
      <c r="A1858" s="204"/>
      <c r="B1858" s="256"/>
    </row>
    <row r="1859" spans="1:2">
      <c r="A1859" s="204"/>
      <c r="B1859" s="256"/>
    </row>
    <row r="1860" spans="1:2">
      <c r="A1860" s="204"/>
      <c r="B1860" s="256"/>
    </row>
    <row r="1861" spans="1:2">
      <c r="A1861" s="204"/>
      <c r="B1861" s="256"/>
    </row>
    <row r="1862" spans="1:2">
      <c r="A1862" s="204"/>
      <c r="B1862" s="256"/>
    </row>
    <row r="1863" spans="1:2">
      <c r="A1863" s="204"/>
      <c r="B1863" s="256"/>
    </row>
    <row r="1864" spans="1:2">
      <c r="A1864" s="204"/>
      <c r="B1864" s="256"/>
    </row>
    <row r="1865" spans="1:2">
      <c r="A1865" s="204"/>
      <c r="B1865" s="256"/>
    </row>
    <row r="1866" spans="1:2">
      <c r="A1866" s="204"/>
      <c r="B1866" s="256"/>
    </row>
    <row r="1867" spans="1:2">
      <c r="A1867" s="204"/>
      <c r="B1867" s="256"/>
    </row>
    <row r="1868" spans="1:2">
      <c r="A1868" s="204"/>
      <c r="B1868" s="256"/>
    </row>
    <row r="1869" spans="1:2">
      <c r="A1869" s="204"/>
      <c r="B1869" s="256"/>
    </row>
    <row r="1870" spans="1:2">
      <c r="A1870" s="204"/>
      <c r="B1870" s="256"/>
    </row>
    <row r="1871" spans="1:2">
      <c r="A1871" s="204"/>
      <c r="B1871" s="256"/>
    </row>
    <row r="1872" spans="1:2">
      <c r="A1872" s="204"/>
      <c r="B1872" s="256"/>
    </row>
    <row r="1873" spans="1:2">
      <c r="A1873" s="204"/>
      <c r="B1873" s="256"/>
    </row>
    <row r="1874" spans="1:2">
      <c r="A1874" s="204"/>
      <c r="B1874" s="256"/>
    </row>
    <row r="1875" spans="1:2">
      <c r="A1875" s="204"/>
      <c r="B1875" s="256"/>
    </row>
    <row r="1876" spans="1:2">
      <c r="A1876" s="204"/>
      <c r="B1876" s="256"/>
    </row>
    <row r="1877" spans="1:2">
      <c r="A1877" s="204"/>
      <c r="B1877" s="256"/>
    </row>
    <row r="1878" spans="1:2">
      <c r="A1878" s="204"/>
      <c r="B1878" s="256"/>
    </row>
    <row r="1879" spans="1:2">
      <c r="A1879" s="204"/>
      <c r="B1879" s="256"/>
    </row>
    <row r="1880" spans="1:2">
      <c r="A1880" s="204"/>
      <c r="B1880" s="256"/>
    </row>
    <row r="1881" spans="1:2">
      <c r="A1881" s="204"/>
      <c r="B1881" s="256"/>
    </row>
    <row r="1882" spans="1:2">
      <c r="A1882" s="204"/>
      <c r="B1882" s="256"/>
    </row>
    <row r="1883" spans="1:2">
      <c r="A1883" s="204"/>
      <c r="B1883" s="256"/>
    </row>
    <row r="1884" spans="1:2">
      <c r="A1884" s="204"/>
      <c r="B1884" s="256"/>
    </row>
    <row r="1885" spans="1:2">
      <c r="A1885" s="204"/>
      <c r="B1885" s="256"/>
    </row>
    <row r="1886" spans="1:2">
      <c r="A1886" s="204"/>
      <c r="B1886" s="256"/>
    </row>
    <row r="1887" spans="1:2">
      <c r="A1887" s="204"/>
      <c r="B1887" s="256"/>
    </row>
    <row r="1888" spans="1:2">
      <c r="A1888" s="204"/>
      <c r="B1888" s="256"/>
    </row>
    <row r="1889" spans="1:2">
      <c r="A1889" s="204"/>
      <c r="B1889" s="256"/>
    </row>
    <row r="1890" spans="1:2">
      <c r="A1890" s="204"/>
      <c r="B1890" s="256"/>
    </row>
    <row r="1891" spans="1:2">
      <c r="A1891" s="204"/>
      <c r="B1891" s="256"/>
    </row>
    <row r="1892" spans="1:2">
      <c r="A1892" s="204"/>
      <c r="B1892" s="256"/>
    </row>
    <row r="1893" spans="1:2">
      <c r="A1893" s="204"/>
      <c r="B1893" s="256"/>
    </row>
    <row r="1894" spans="1:2">
      <c r="A1894" s="204"/>
      <c r="B1894" s="256"/>
    </row>
    <row r="1895" spans="1:2">
      <c r="A1895" s="204"/>
      <c r="B1895" s="256"/>
    </row>
    <row r="1896" spans="1:2">
      <c r="A1896" s="204"/>
      <c r="B1896" s="256"/>
    </row>
    <row r="1897" spans="1:2">
      <c r="A1897" s="204"/>
      <c r="B1897" s="256"/>
    </row>
    <row r="1898" spans="1:2">
      <c r="A1898" s="204"/>
      <c r="B1898" s="256"/>
    </row>
    <row r="1899" spans="1:2">
      <c r="A1899" s="204"/>
      <c r="B1899" s="256"/>
    </row>
    <row r="1900" spans="1:2">
      <c r="A1900" s="204"/>
      <c r="B1900" s="256"/>
    </row>
    <row r="1901" spans="1:2">
      <c r="A1901" s="204"/>
      <c r="B1901" s="256"/>
    </row>
    <row r="1902" spans="1:2">
      <c r="A1902" s="204"/>
      <c r="B1902" s="256"/>
    </row>
    <row r="1903" spans="1:2">
      <c r="A1903" s="204"/>
      <c r="B1903" s="256"/>
    </row>
    <row r="1904" spans="1:2">
      <c r="A1904" s="204"/>
      <c r="B1904" s="256"/>
    </row>
    <row r="1905" spans="1:2">
      <c r="A1905" s="204"/>
      <c r="B1905" s="256"/>
    </row>
    <row r="1906" spans="1:2">
      <c r="A1906" s="204"/>
      <c r="B1906" s="256"/>
    </row>
    <row r="1907" spans="1:2">
      <c r="A1907" s="204"/>
      <c r="B1907" s="256"/>
    </row>
    <row r="1908" spans="1:2">
      <c r="A1908" s="204"/>
      <c r="B1908" s="256"/>
    </row>
    <row r="1909" spans="1:2">
      <c r="A1909" s="204"/>
      <c r="B1909" s="256"/>
    </row>
    <row r="1910" spans="1:2">
      <c r="A1910" s="204"/>
      <c r="B1910" s="256"/>
    </row>
    <row r="1911" spans="1:2">
      <c r="A1911" s="204"/>
      <c r="B1911" s="256"/>
    </row>
    <row r="1912" spans="1:2">
      <c r="A1912" s="204"/>
      <c r="B1912" s="256"/>
    </row>
    <row r="1913" spans="1:2">
      <c r="A1913" s="204"/>
      <c r="B1913" s="256"/>
    </row>
    <row r="1914" spans="1:2">
      <c r="A1914" s="204"/>
      <c r="B1914" s="256"/>
    </row>
    <row r="1915" spans="1:2">
      <c r="A1915" s="204"/>
      <c r="B1915" s="256"/>
    </row>
    <row r="1916" spans="1:2">
      <c r="A1916" s="204"/>
      <c r="B1916" s="256"/>
    </row>
    <row r="1917" spans="1:2">
      <c r="A1917" s="204"/>
      <c r="B1917" s="256"/>
    </row>
    <row r="1918" spans="1:2">
      <c r="A1918" s="204"/>
      <c r="B1918" s="256"/>
    </row>
    <row r="1919" spans="1:2">
      <c r="A1919" s="204"/>
      <c r="B1919" s="256"/>
    </row>
    <row r="1920" spans="1:2">
      <c r="A1920" s="204"/>
      <c r="B1920" s="256"/>
    </row>
    <row r="1921" spans="1:2">
      <c r="A1921" s="204"/>
      <c r="B1921" s="256"/>
    </row>
    <row r="1922" spans="1:2">
      <c r="A1922" s="204"/>
      <c r="B1922" s="256"/>
    </row>
    <row r="1923" spans="1:2">
      <c r="A1923" s="204"/>
      <c r="B1923" s="256"/>
    </row>
    <row r="1924" spans="1:2">
      <c r="A1924" s="204"/>
      <c r="B1924" s="256"/>
    </row>
    <row r="1925" spans="1:2">
      <c r="A1925" s="204"/>
      <c r="B1925" s="256"/>
    </row>
    <row r="1926" spans="1:2">
      <c r="A1926" s="204"/>
      <c r="B1926" s="256"/>
    </row>
    <row r="1927" spans="1:2">
      <c r="A1927" s="204"/>
      <c r="B1927" s="256"/>
    </row>
    <row r="1928" spans="1:2">
      <c r="A1928" s="204"/>
      <c r="B1928" s="256"/>
    </row>
    <row r="1929" spans="1:2">
      <c r="A1929" s="204"/>
      <c r="B1929" s="256"/>
    </row>
    <row r="1930" spans="1:2">
      <c r="A1930" s="204"/>
      <c r="B1930" s="256"/>
    </row>
    <row r="1931" spans="1:2">
      <c r="A1931" s="204"/>
      <c r="B1931" s="256"/>
    </row>
    <row r="1932" spans="1:2">
      <c r="A1932" s="204"/>
      <c r="B1932" s="256"/>
    </row>
    <row r="1933" spans="1:2">
      <c r="A1933" s="204"/>
      <c r="B1933" s="256"/>
    </row>
    <row r="1934" spans="1:2">
      <c r="A1934" s="204"/>
      <c r="B1934" s="256"/>
    </row>
    <row r="1935" spans="1:2">
      <c r="A1935" s="204"/>
      <c r="B1935" s="256"/>
    </row>
    <row r="1936" spans="1:2">
      <c r="A1936" s="204"/>
      <c r="B1936" s="256"/>
    </row>
    <row r="1937" spans="1:2">
      <c r="A1937" s="204"/>
      <c r="B1937" s="256"/>
    </row>
    <row r="1938" spans="1:2">
      <c r="A1938" s="204"/>
      <c r="B1938" s="256"/>
    </row>
    <row r="1939" spans="1:2">
      <c r="A1939" s="204"/>
      <c r="B1939" s="256"/>
    </row>
    <row r="1940" spans="1:2">
      <c r="A1940" s="204"/>
      <c r="B1940" s="256"/>
    </row>
    <row r="1941" spans="1:2">
      <c r="A1941" s="204"/>
      <c r="B1941" s="256"/>
    </row>
    <row r="1942" spans="1:2">
      <c r="A1942" s="204"/>
      <c r="B1942" s="256"/>
    </row>
    <row r="1943" spans="1:2">
      <c r="A1943" s="204"/>
      <c r="B1943" s="256"/>
    </row>
    <row r="1944" spans="1:2">
      <c r="A1944" s="204"/>
      <c r="B1944" s="256"/>
    </row>
    <row r="1945" spans="1:2">
      <c r="A1945" s="204"/>
      <c r="B1945" s="256"/>
    </row>
    <row r="1946" spans="1:2">
      <c r="A1946" s="204"/>
      <c r="B1946" s="256"/>
    </row>
    <row r="1947" spans="1:2">
      <c r="A1947" s="204"/>
      <c r="B1947" s="256"/>
    </row>
    <row r="1948" spans="1:2">
      <c r="A1948" s="204"/>
      <c r="B1948" s="256"/>
    </row>
    <row r="1949" spans="1:2">
      <c r="A1949" s="204"/>
      <c r="B1949" s="256"/>
    </row>
    <row r="1950" spans="1:2">
      <c r="A1950" s="204"/>
      <c r="B1950" s="256"/>
    </row>
    <row r="1951" spans="1:2">
      <c r="A1951" s="204"/>
      <c r="B1951" s="256"/>
    </row>
    <row r="1952" spans="1:2">
      <c r="A1952" s="204"/>
      <c r="B1952" s="256"/>
    </row>
    <row r="1953" spans="1:2">
      <c r="A1953" s="204"/>
      <c r="B1953" s="256"/>
    </row>
    <row r="1954" spans="1:2">
      <c r="A1954" s="204"/>
      <c r="B1954" s="256"/>
    </row>
    <row r="1955" spans="1:2">
      <c r="A1955" s="204"/>
      <c r="B1955" s="256"/>
    </row>
    <row r="1956" spans="1:2">
      <c r="B1956" s="256"/>
    </row>
    <row r="1957" spans="1:2">
      <c r="B1957" s="256"/>
    </row>
    <row r="1958" spans="1:2">
      <c r="B1958" s="256"/>
    </row>
    <row r="1959" spans="1:2">
      <c r="B1959" s="256"/>
    </row>
    <row r="1960" spans="1:2">
      <c r="B1960" s="256"/>
    </row>
    <row r="1961" spans="1:2">
      <c r="B1961" s="256"/>
    </row>
    <row r="1962" spans="1:2">
      <c r="B1962" s="256"/>
    </row>
    <row r="1963" spans="1:2">
      <c r="B1963" s="256"/>
    </row>
    <row r="1964" spans="1:2">
      <c r="B1964" s="256"/>
    </row>
    <row r="1965" spans="1:2">
      <c r="B1965" s="256"/>
    </row>
    <row r="1966" spans="1:2">
      <c r="B1966" s="256"/>
    </row>
    <row r="1967" spans="1:2">
      <c r="B1967" s="256"/>
    </row>
    <row r="1968" spans="1:2">
      <c r="B1968" s="256"/>
    </row>
    <row r="1969" spans="2:2">
      <c r="B1969" s="256"/>
    </row>
    <row r="1970" spans="2:2">
      <c r="B1970" s="256"/>
    </row>
    <row r="1971" spans="2:2">
      <c r="B1971" s="256"/>
    </row>
    <row r="1972" spans="2:2">
      <c r="B1972" s="256"/>
    </row>
    <row r="1973" spans="2:2">
      <c r="B1973" s="256"/>
    </row>
    <row r="1974" spans="2:2">
      <c r="B1974" s="256"/>
    </row>
    <row r="1975" spans="2:2">
      <c r="B1975" s="256"/>
    </row>
    <row r="1976" spans="2:2">
      <c r="B1976" s="256"/>
    </row>
    <row r="1977" spans="2:2">
      <c r="B1977" s="256"/>
    </row>
    <row r="1978" spans="2:2">
      <c r="B1978" s="256"/>
    </row>
    <row r="1979" spans="2:2">
      <c r="B1979" s="256"/>
    </row>
    <row r="1980" spans="2:2">
      <c r="B1980" s="256"/>
    </row>
    <row r="1981" spans="2:2">
      <c r="B1981" s="256"/>
    </row>
    <row r="1982" spans="2:2">
      <c r="B1982" s="256"/>
    </row>
    <row r="1983" spans="2:2">
      <c r="B1983" s="256"/>
    </row>
    <row r="1984" spans="2:2">
      <c r="B1984" s="256"/>
    </row>
    <row r="1985" spans="2:2">
      <c r="B1985" s="256"/>
    </row>
    <row r="1986" spans="2:2">
      <c r="B1986" s="256"/>
    </row>
    <row r="1987" spans="2:2">
      <c r="B1987" s="256"/>
    </row>
    <row r="1988" spans="2:2">
      <c r="B1988" s="256"/>
    </row>
    <row r="1989" spans="2:2">
      <c r="B1989" s="256"/>
    </row>
    <row r="1990" spans="2:2">
      <c r="B1990" s="256"/>
    </row>
    <row r="1991" spans="2:2">
      <c r="B1991" s="256"/>
    </row>
    <row r="1992" spans="2:2">
      <c r="B1992" s="256"/>
    </row>
    <row r="1993" spans="2:2">
      <c r="B1993" s="256"/>
    </row>
    <row r="1994" spans="2:2">
      <c r="B1994" s="256"/>
    </row>
    <row r="1995" spans="2:2">
      <c r="B1995" s="256"/>
    </row>
    <row r="1996" spans="2:2">
      <c r="B1996" s="256"/>
    </row>
    <row r="1997" spans="2:2">
      <c r="B1997" s="256"/>
    </row>
    <row r="1998" spans="2:2">
      <c r="B1998" s="256"/>
    </row>
    <row r="1999" spans="2:2">
      <c r="B1999" s="256"/>
    </row>
    <row r="2000" spans="2:2">
      <c r="B2000" s="256"/>
    </row>
    <row r="2001" spans="2:2">
      <c r="B2001" s="256"/>
    </row>
    <row r="2002" spans="2:2">
      <c r="B2002" s="256"/>
    </row>
    <row r="2003" spans="2:2">
      <c r="B2003" s="256"/>
    </row>
    <row r="2004" spans="2:2">
      <c r="B2004" s="256"/>
    </row>
    <row r="2005" spans="2:2">
      <c r="B2005" s="256"/>
    </row>
    <row r="2006" spans="2:2">
      <c r="B2006" s="256"/>
    </row>
    <row r="2007" spans="2:2">
      <c r="B2007" s="256"/>
    </row>
    <row r="2008" spans="2:2">
      <c r="B2008" s="256"/>
    </row>
    <row r="2009" spans="2:2">
      <c r="B2009" s="256"/>
    </row>
    <row r="2010" spans="2:2">
      <c r="B2010" s="256"/>
    </row>
    <row r="2011" spans="2:2">
      <c r="B2011" s="256"/>
    </row>
    <row r="2012" spans="2:2">
      <c r="B2012" s="256"/>
    </row>
    <row r="2013" spans="2:2">
      <c r="B2013" s="256"/>
    </row>
    <row r="2014" spans="2:2">
      <c r="B2014" s="256"/>
    </row>
    <row r="2015" spans="2:2">
      <c r="B2015" s="256"/>
    </row>
    <row r="2016" spans="2:2">
      <c r="B2016" s="256"/>
    </row>
    <row r="2017" spans="2:2">
      <c r="B2017" s="256"/>
    </row>
    <row r="2018" spans="2:2">
      <c r="B2018" s="256"/>
    </row>
    <row r="2019" spans="2:2">
      <c r="B2019" s="256"/>
    </row>
    <row r="2020" spans="2:2">
      <c r="B2020" s="256"/>
    </row>
    <row r="2021" spans="2:2">
      <c r="B2021" s="256"/>
    </row>
    <row r="2022" spans="2:2">
      <c r="B2022" s="256"/>
    </row>
    <row r="2023" spans="2:2">
      <c r="B2023" s="256"/>
    </row>
    <row r="2024" spans="2:2">
      <c r="B2024" s="256"/>
    </row>
    <row r="2025" spans="2:2">
      <c r="B2025" s="256"/>
    </row>
    <row r="2026" spans="2:2">
      <c r="B2026" s="256"/>
    </row>
    <row r="2027" spans="2:2">
      <c r="B2027" s="256"/>
    </row>
    <row r="2028" spans="2:2">
      <c r="B2028" s="256"/>
    </row>
    <row r="2029" spans="2:2">
      <c r="B2029" s="256"/>
    </row>
    <row r="2030" spans="2:2">
      <c r="B2030" s="256"/>
    </row>
    <row r="2031" spans="2:2">
      <c r="B2031" s="256"/>
    </row>
    <row r="2032" spans="2:2">
      <c r="B2032" s="256"/>
    </row>
    <row r="2033" spans="2:2">
      <c r="B2033" s="256"/>
    </row>
    <row r="2034" spans="2:2">
      <c r="B2034" s="256"/>
    </row>
    <row r="2035" spans="2:2">
      <c r="B2035" s="256"/>
    </row>
    <row r="2036" spans="2:2">
      <c r="B2036" s="256"/>
    </row>
    <row r="2037" spans="2:2">
      <c r="B2037" s="256"/>
    </row>
    <row r="2038" spans="2:2">
      <c r="B2038" s="256"/>
    </row>
    <row r="2039" spans="2:2">
      <c r="B2039" s="256"/>
    </row>
    <row r="2040" spans="2:2">
      <c r="B2040" s="256"/>
    </row>
    <row r="2041" spans="2:2">
      <c r="B2041" s="256"/>
    </row>
    <row r="2042" spans="2:2">
      <c r="B2042" s="256"/>
    </row>
    <row r="2043" spans="2:2">
      <c r="B2043" s="256"/>
    </row>
    <row r="2044" spans="2:2">
      <c r="B2044" s="256"/>
    </row>
    <row r="2045" spans="2:2">
      <c r="B2045" s="256"/>
    </row>
    <row r="2046" spans="2:2">
      <c r="B2046" s="256"/>
    </row>
    <row r="2047" spans="2:2">
      <c r="B2047" s="256"/>
    </row>
    <row r="2048" spans="2:2">
      <c r="B2048" s="256"/>
    </row>
    <row r="2049" spans="2:2">
      <c r="B2049" s="256"/>
    </row>
    <row r="2050" spans="2:2">
      <c r="B2050" s="256"/>
    </row>
    <row r="2051" spans="2:2">
      <c r="B2051" s="256"/>
    </row>
    <row r="2052" spans="2:2">
      <c r="B2052" s="256"/>
    </row>
    <row r="2053" spans="2:2">
      <c r="B2053" s="256"/>
    </row>
    <row r="2054" spans="2:2">
      <c r="B2054" s="256"/>
    </row>
    <row r="2055" spans="2:2">
      <c r="B2055" s="256"/>
    </row>
    <row r="2056" spans="2:2">
      <c r="B2056" s="256"/>
    </row>
    <row r="2057" spans="2:2">
      <c r="B2057" s="256"/>
    </row>
    <row r="2058" spans="2:2">
      <c r="B2058" s="256"/>
    </row>
    <row r="2059" spans="2:2">
      <c r="B2059" s="256"/>
    </row>
  </sheetData>
  <mergeCells count="12">
    <mergeCell ref="A10:K10"/>
    <mergeCell ref="G14:G15"/>
    <mergeCell ref="H14:H15"/>
    <mergeCell ref="B8:J8"/>
    <mergeCell ref="D7:F7"/>
    <mergeCell ref="G7:K7"/>
    <mergeCell ref="G1:K3"/>
    <mergeCell ref="D5:K5"/>
    <mergeCell ref="A5:C5"/>
    <mergeCell ref="D6:F6"/>
    <mergeCell ref="G6:K6"/>
    <mergeCell ref="A6:C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AU48"/>
  <sheetViews>
    <sheetView view="pageBreakPreview" topLeftCell="B16" zoomScale="77" zoomScaleNormal="100" zoomScaleSheetLayoutView="77" workbookViewId="0">
      <selection activeCell="M22" sqref="M22"/>
    </sheetView>
  </sheetViews>
  <sheetFormatPr defaultRowHeight="15"/>
  <cols>
    <col min="1" max="1" width="10.28515625" style="7" hidden="1" customWidth="1"/>
    <col min="2" max="2" width="11.42578125" style="122" customWidth="1"/>
    <col min="3" max="3" width="14.5703125" style="122" customWidth="1"/>
    <col min="4" max="4" width="8.28515625" style="7" customWidth="1"/>
    <col min="5" max="6" width="12.5703125" style="7" customWidth="1"/>
    <col min="7" max="7" width="14" style="7" customWidth="1"/>
    <col min="8" max="9" width="12.7109375" style="7" customWidth="1"/>
    <col min="10" max="12" width="12.5703125" style="7" customWidth="1"/>
    <col min="13" max="13" width="12.5703125" style="100" customWidth="1"/>
    <col min="14" max="14" width="11" style="7" customWidth="1"/>
    <col min="15" max="15" width="12.28515625" style="7" customWidth="1"/>
    <col min="16" max="16" width="11.140625" style="100" customWidth="1"/>
    <col min="17" max="17" width="12.140625" style="100" customWidth="1"/>
    <col min="18" max="18" width="11.140625" style="7" customWidth="1"/>
    <col min="19" max="19" width="12.140625" style="100" customWidth="1"/>
    <col min="20" max="22" width="12.5703125" style="7" customWidth="1"/>
    <col min="23" max="23" width="11.42578125" style="101" customWidth="1"/>
    <col min="24" max="24" width="11.7109375" style="101" customWidth="1"/>
    <col min="25" max="25" width="13.7109375" style="101" customWidth="1"/>
    <col min="26" max="26" width="12.42578125" style="101" customWidth="1"/>
    <col min="27" max="27" width="34.7109375" style="7" customWidth="1"/>
    <col min="28" max="28" width="10.28515625" style="7" customWidth="1"/>
    <col min="29" max="29" width="9.85546875" style="7" customWidth="1"/>
    <col min="30" max="30" width="9.28515625" style="7" bestFit="1" customWidth="1"/>
    <col min="31" max="31" width="9.42578125" style="7" bestFit="1" customWidth="1"/>
    <col min="32" max="32" width="9.140625" style="7"/>
    <col min="33" max="33" width="8.85546875" style="7" customWidth="1"/>
    <col min="34" max="34" width="9.5703125" style="7" customWidth="1"/>
    <col min="35" max="35" width="10" style="7" customWidth="1"/>
    <col min="36" max="36" width="14" style="7" customWidth="1"/>
    <col min="37" max="37" width="9.7109375" style="7" customWidth="1"/>
    <col min="38" max="38" width="13.42578125" style="7" customWidth="1"/>
    <col min="39" max="39" width="12.7109375" style="7" customWidth="1"/>
    <col min="40" max="41" width="11" style="7" customWidth="1"/>
    <col min="42" max="42" width="15.140625" style="7" customWidth="1"/>
    <col min="43" max="43" width="13" style="7" bestFit="1" customWidth="1"/>
    <col min="44" max="44" width="11.28515625" style="7" customWidth="1"/>
    <col min="45" max="45" width="14.85546875" style="7" customWidth="1"/>
    <col min="46" max="46" width="12.28515625" style="102" bestFit="1" customWidth="1"/>
    <col min="47" max="258" width="9.140625" style="7"/>
    <col min="259" max="259" width="0" style="7" hidden="1" customWidth="1"/>
    <col min="260" max="263" width="11.42578125" style="7" customWidth="1"/>
    <col min="264" max="264" width="8.28515625" style="7" customWidth="1"/>
    <col min="265" max="265" width="12.5703125" style="7" customWidth="1"/>
    <col min="266" max="267" width="12.7109375" style="7" customWidth="1"/>
    <col min="268" max="270" width="12.5703125" style="7" customWidth="1"/>
    <col min="271" max="271" width="12" style="7" customWidth="1"/>
    <col min="272" max="272" width="11" style="7" customWidth="1"/>
    <col min="273" max="273" width="12.28515625" style="7" customWidth="1"/>
    <col min="274" max="274" width="11.140625" style="7" customWidth="1"/>
    <col min="275" max="275" width="12.140625" style="7" customWidth="1"/>
    <col min="276" max="276" width="11.140625" style="7" customWidth="1"/>
    <col min="277" max="277" width="12.140625" style="7" customWidth="1"/>
    <col min="278" max="278" width="12.5703125" style="7" customWidth="1"/>
    <col min="279" max="279" width="11.42578125" style="7" customWidth="1"/>
    <col min="280" max="280" width="11.7109375" style="7" customWidth="1"/>
    <col min="281" max="281" width="13.7109375" style="7" customWidth="1"/>
    <col min="282" max="282" width="12.42578125" style="7" customWidth="1"/>
    <col min="283" max="283" width="34.7109375" style="7" customWidth="1"/>
    <col min="284" max="284" width="10.28515625" style="7" customWidth="1"/>
    <col min="285" max="285" width="9.85546875" style="7" customWidth="1"/>
    <col min="286" max="286" width="9.28515625" style="7" bestFit="1" customWidth="1"/>
    <col min="287" max="287" width="9.42578125" style="7" bestFit="1" customWidth="1"/>
    <col min="288" max="288" width="9.140625" style="7"/>
    <col min="289" max="289" width="8.85546875" style="7" customWidth="1"/>
    <col min="290" max="290" width="9.5703125" style="7" customWidth="1"/>
    <col min="291" max="291" width="7.7109375" style="7" customWidth="1"/>
    <col min="292" max="292" width="10.28515625" style="7" customWidth="1"/>
    <col min="293" max="293" width="9.7109375" style="7" customWidth="1"/>
    <col min="294" max="294" width="11" style="7" customWidth="1"/>
    <col min="295" max="295" width="12.7109375" style="7" customWidth="1"/>
    <col min="296" max="297" width="11" style="7" customWidth="1"/>
    <col min="298" max="298" width="15.140625" style="7" customWidth="1"/>
    <col min="299" max="299" width="10.5703125" style="7" bestFit="1" customWidth="1"/>
    <col min="300" max="300" width="11.28515625" style="7" customWidth="1"/>
    <col min="301" max="301" width="9.7109375" style="7" bestFit="1" customWidth="1"/>
    <col min="302" max="302" width="12.28515625" style="7" bestFit="1" customWidth="1"/>
    <col min="303" max="514" width="9.140625" style="7"/>
    <col min="515" max="515" width="0" style="7" hidden="1" customWidth="1"/>
    <col min="516" max="519" width="11.42578125" style="7" customWidth="1"/>
    <col min="520" max="520" width="8.28515625" style="7" customWidth="1"/>
    <col min="521" max="521" width="12.5703125" style="7" customWidth="1"/>
    <col min="522" max="523" width="12.7109375" style="7" customWidth="1"/>
    <col min="524" max="526" width="12.5703125" style="7" customWidth="1"/>
    <col min="527" max="527" width="12" style="7" customWidth="1"/>
    <col min="528" max="528" width="11" style="7" customWidth="1"/>
    <col min="529" max="529" width="12.28515625" style="7" customWidth="1"/>
    <col min="530" max="530" width="11.140625" style="7" customWidth="1"/>
    <col min="531" max="531" width="12.140625" style="7" customWidth="1"/>
    <col min="532" max="532" width="11.140625" style="7" customWidth="1"/>
    <col min="533" max="533" width="12.140625" style="7" customWidth="1"/>
    <col min="534" max="534" width="12.5703125" style="7" customWidth="1"/>
    <col min="535" max="535" width="11.42578125" style="7" customWidth="1"/>
    <col min="536" max="536" width="11.7109375" style="7" customWidth="1"/>
    <col min="537" max="537" width="13.7109375" style="7" customWidth="1"/>
    <col min="538" max="538" width="12.42578125" style="7" customWidth="1"/>
    <col min="539" max="539" width="34.7109375" style="7" customWidth="1"/>
    <col min="540" max="540" width="10.28515625" style="7" customWidth="1"/>
    <col min="541" max="541" width="9.85546875" style="7" customWidth="1"/>
    <col min="542" max="542" width="9.28515625" style="7" bestFit="1" customWidth="1"/>
    <col min="543" max="543" width="9.42578125" style="7" bestFit="1" customWidth="1"/>
    <col min="544" max="544" width="9.140625" style="7"/>
    <col min="545" max="545" width="8.85546875" style="7" customWidth="1"/>
    <col min="546" max="546" width="9.5703125" style="7" customWidth="1"/>
    <col min="547" max="547" width="7.7109375" style="7" customWidth="1"/>
    <col min="548" max="548" width="10.28515625" style="7" customWidth="1"/>
    <col min="549" max="549" width="9.7109375" style="7" customWidth="1"/>
    <col min="550" max="550" width="11" style="7" customWidth="1"/>
    <col min="551" max="551" width="12.7109375" style="7" customWidth="1"/>
    <col min="552" max="553" width="11" style="7" customWidth="1"/>
    <col min="554" max="554" width="15.140625" style="7" customWidth="1"/>
    <col min="555" max="555" width="10.5703125" style="7" bestFit="1" customWidth="1"/>
    <col min="556" max="556" width="11.28515625" style="7" customWidth="1"/>
    <col min="557" max="557" width="9.7109375" style="7" bestFit="1" customWidth="1"/>
    <col min="558" max="558" width="12.28515625" style="7" bestFit="1" customWidth="1"/>
    <col min="559" max="770" width="9.140625" style="7"/>
    <col min="771" max="771" width="0" style="7" hidden="1" customWidth="1"/>
    <col min="772" max="775" width="11.42578125" style="7" customWidth="1"/>
    <col min="776" max="776" width="8.28515625" style="7" customWidth="1"/>
    <col min="777" max="777" width="12.5703125" style="7" customWidth="1"/>
    <col min="778" max="779" width="12.7109375" style="7" customWidth="1"/>
    <col min="780" max="782" width="12.5703125" style="7" customWidth="1"/>
    <col min="783" max="783" width="12" style="7" customWidth="1"/>
    <col min="784" max="784" width="11" style="7" customWidth="1"/>
    <col min="785" max="785" width="12.28515625" style="7" customWidth="1"/>
    <col min="786" max="786" width="11.140625" style="7" customWidth="1"/>
    <col min="787" max="787" width="12.140625" style="7" customWidth="1"/>
    <col min="788" max="788" width="11.140625" style="7" customWidth="1"/>
    <col min="789" max="789" width="12.140625" style="7" customWidth="1"/>
    <col min="790" max="790" width="12.5703125" style="7" customWidth="1"/>
    <col min="791" max="791" width="11.42578125" style="7" customWidth="1"/>
    <col min="792" max="792" width="11.7109375" style="7" customWidth="1"/>
    <col min="793" max="793" width="13.7109375" style="7" customWidth="1"/>
    <col min="794" max="794" width="12.42578125" style="7" customWidth="1"/>
    <col min="795" max="795" width="34.7109375" style="7" customWidth="1"/>
    <col min="796" max="796" width="10.28515625" style="7" customWidth="1"/>
    <col min="797" max="797" width="9.85546875" style="7" customWidth="1"/>
    <col min="798" max="798" width="9.28515625" style="7" bestFit="1" customWidth="1"/>
    <col min="799" max="799" width="9.42578125" style="7" bestFit="1" customWidth="1"/>
    <col min="800" max="800" width="9.140625" style="7"/>
    <col min="801" max="801" width="8.85546875" style="7" customWidth="1"/>
    <col min="802" max="802" width="9.5703125" style="7" customWidth="1"/>
    <col min="803" max="803" width="7.7109375" style="7" customWidth="1"/>
    <col min="804" max="804" width="10.28515625" style="7" customWidth="1"/>
    <col min="805" max="805" width="9.7109375" style="7" customWidth="1"/>
    <col min="806" max="806" width="11" style="7" customWidth="1"/>
    <col min="807" max="807" width="12.7109375" style="7" customWidth="1"/>
    <col min="808" max="809" width="11" style="7" customWidth="1"/>
    <col min="810" max="810" width="15.140625" style="7" customWidth="1"/>
    <col min="811" max="811" width="10.5703125" style="7" bestFit="1" customWidth="1"/>
    <col min="812" max="812" width="11.28515625" style="7" customWidth="1"/>
    <col min="813" max="813" width="9.7109375" style="7" bestFit="1" customWidth="1"/>
    <col min="814" max="814" width="12.28515625" style="7" bestFit="1" customWidth="1"/>
    <col min="815" max="1026" width="9.140625" style="7"/>
    <col min="1027" max="1027" width="0" style="7" hidden="1" customWidth="1"/>
    <col min="1028" max="1031" width="11.42578125" style="7" customWidth="1"/>
    <col min="1032" max="1032" width="8.28515625" style="7" customWidth="1"/>
    <col min="1033" max="1033" width="12.5703125" style="7" customWidth="1"/>
    <col min="1034" max="1035" width="12.7109375" style="7" customWidth="1"/>
    <col min="1036" max="1038" width="12.5703125" style="7" customWidth="1"/>
    <col min="1039" max="1039" width="12" style="7" customWidth="1"/>
    <col min="1040" max="1040" width="11" style="7" customWidth="1"/>
    <col min="1041" max="1041" width="12.28515625" style="7" customWidth="1"/>
    <col min="1042" max="1042" width="11.140625" style="7" customWidth="1"/>
    <col min="1043" max="1043" width="12.140625" style="7" customWidth="1"/>
    <col min="1044" max="1044" width="11.140625" style="7" customWidth="1"/>
    <col min="1045" max="1045" width="12.140625" style="7" customWidth="1"/>
    <col min="1046" max="1046" width="12.5703125" style="7" customWidth="1"/>
    <col min="1047" max="1047" width="11.42578125" style="7" customWidth="1"/>
    <col min="1048" max="1048" width="11.7109375" style="7" customWidth="1"/>
    <col min="1049" max="1049" width="13.7109375" style="7" customWidth="1"/>
    <col min="1050" max="1050" width="12.42578125" style="7" customWidth="1"/>
    <col min="1051" max="1051" width="34.7109375" style="7" customWidth="1"/>
    <col min="1052" max="1052" width="10.28515625" style="7" customWidth="1"/>
    <col min="1053" max="1053" width="9.85546875" style="7" customWidth="1"/>
    <col min="1054" max="1054" width="9.28515625" style="7" bestFit="1" customWidth="1"/>
    <col min="1055" max="1055" width="9.42578125" style="7" bestFit="1" customWidth="1"/>
    <col min="1056" max="1056" width="9.140625" style="7"/>
    <col min="1057" max="1057" width="8.85546875" style="7" customWidth="1"/>
    <col min="1058" max="1058" width="9.5703125" style="7" customWidth="1"/>
    <col min="1059" max="1059" width="7.7109375" style="7" customWidth="1"/>
    <col min="1060" max="1060" width="10.28515625" style="7" customWidth="1"/>
    <col min="1061" max="1061" width="9.7109375" style="7" customWidth="1"/>
    <col min="1062" max="1062" width="11" style="7" customWidth="1"/>
    <col min="1063" max="1063" width="12.7109375" style="7" customWidth="1"/>
    <col min="1064" max="1065" width="11" style="7" customWidth="1"/>
    <col min="1066" max="1066" width="15.140625" style="7" customWidth="1"/>
    <col min="1067" max="1067" width="10.5703125" style="7" bestFit="1" customWidth="1"/>
    <col min="1068" max="1068" width="11.28515625" style="7" customWidth="1"/>
    <col min="1069" max="1069" width="9.7109375" style="7" bestFit="1" customWidth="1"/>
    <col min="1070" max="1070" width="12.28515625" style="7" bestFit="1" customWidth="1"/>
    <col min="1071" max="1282" width="9.140625" style="7"/>
    <col min="1283" max="1283" width="0" style="7" hidden="1" customWidth="1"/>
    <col min="1284" max="1287" width="11.42578125" style="7" customWidth="1"/>
    <col min="1288" max="1288" width="8.28515625" style="7" customWidth="1"/>
    <col min="1289" max="1289" width="12.5703125" style="7" customWidth="1"/>
    <col min="1290" max="1291" width="12.7109375" style="7" customWidth="1"/>
    <col min="1292" max="1294" width="12.5703125" style="7" customWidth="1"/>
    <col min="1295" max="1295" width="12" style="7" customWidth="1"/>
    <col min="1296" max="1296" width="11" style="7" customWidth="1"/>
    <col min="1297" max="1297" width="12.28515625" style="7" customWidth="1"/>
    <col min="1298" max="1298" width="11.140625" style="7" customWidth="1"/>
    <col min="1299" max="1299" width="12.140625" style="7" customWidth="1"/>
    <col min="1300" max="1300" width="11.140625" style="7" customWidth="1"/>
    <col min="1301" max="1301" width="12.140625" style="7" customWidth="1"/>
    <col min="1302" max="1302" width="12.5703125" style="7" customWidth="1"/>
    <col min="1303" max="1303" width="11.42578125" style="7" customWidth="1"/>
    <col min="1304" max="1304" width="11.7109375" style="7" customWidth="1"/>
    <col min="1305" max="1305" width="13.7109375" style="7" customWidth="1"/>
    <col min="1306" max="1306" width="12.42578125" style="7" customWidth="1"/>
    <col min="1307" max="1307" width="34.7109375" style="7" customWidth="1"/>
    <col min="1308" max="1308" width="10.28515625" style="7" customWidth="1"/>
    <col min="1309" max="1309" width="9.85546875" style="7" customWidth="1"/>
    <col min="1310" max="1310" width="9.28515625" style="7" bestFit="1" customWidth="1"/>
    <col min="1311" max="1311" width="9.42578125" style="7" bestFit="1" customWidth="1"/>
    <col min="1312" max="1312" width="9.140625" style="7"/>
    <col min="1313" max="1313" width="8.85546875" style="7" customWidth="1"/>
    <col min="1314" max="1314" width="9.5703125" style="7" customWidth="1"/>
    <col min="1315" max="1315" width="7.7109375" style="7" customWidth="1"/>
    <col min="1316" max="1316" width="10.28515625" style="7" customWidth="1"/>
    <col min="1317" max="1317" width="9.7109375" style="7" customWidth="1"/>
    <col min="1318" max="1318" width="11" style="7" customWidth="1"/>
    <col min="1319" max="1319" width="12.7109375" style="7" customWidth="1"/>
    <col min="1320" max="1321" width="11" style="7" customWidth="1"/>
    <col min="1322" max="1322" width="15.140625" style="7" customWidth="1"/>
    <col min="1323" max="1323" width="10.5703125" style="7" bestFit="1" customWidth="1"/>
    <col min="1324" max="1324" width="11.28515625" style="7" customWidth="1"/>
    <col min="1325" max="1325" width="9.7109375" style="7" bestFit="1" customWidth="1"/>
    <col min="1326" max="1326" width="12.28515625" style="7" bestFit="1" customWidth="1"/>
    <col min="1327" max="1538" width="9.140625" style="7"/>
    <col min="1539" max="1539" width="0" style="7" hidden="1" customWidth="1"/>
    <col min="1540" max="1543" width="11.42578125" style="7" customWidth="1"/>
    <col min="1544" max="1544" width="8.28515625" style="7" customWidth="1"/>
    <col min="1545" max="1545" width="12.5703125" style="7" customWidth="1"/>
    <col min="1546" max="1547" width="12.7109375" style="7" customWidth="1"/>
    <col min="1548" max="1550" width="12.5703125" style="7" customWidth="1"/>
    <col min="1551" max="1551" width="12" style="7" customWidth="1"/>
    <col min="1552" max="1552" width="11" style="7" customWidth="1"/>
    <col min="1553" max="1553" width="12.28515625" style="7" customWidth="1"/>
    <col min="1554" max="1554" width="11.140625" style="7" customWidth="1"/>
    <col min="1555" max="1555" width="12.140625" style="7" customWidth="1"/>
    <col min="1556" max="1556" width="11.140625" style="7" customWidth="1"/>
    <col min="1557" max="1557" width="12.140625" style="7" customWidth="1"/>
    <col min="1558" max="1558" width="12.5703125" style="7" customWidth="1"/>
    <col min="1559" max="1559" width="11.42578125" style="7" customWidth="1"/>
    <col min="1560" max="1560" width="11.7109375" style="7" customWidth="1"/>
    <col min="1561" max="1561" width="13.7109375" style="7" customWidth="1"/>
    <col min="1562" max="1562" width="12.42578125" style="7" customWidth="1"/>
    <col min="1563" max="1563" width="34.7109375" style="7" customWidth="1"/>
    <col min="1564" max="1564" width="10.28515625" style="7" customWidth="1"/>
    <col min="1565" max="1565" width="9.85546875" style="7" customWidth="1"/>
    <col min="1566" max="1566" width="9.28515625" style="7" bestFit="1" customWidth="1"/>
    <col min="1567" max="1567" width="9.42578125" style="7" bestFit="1" customWidth="1"/>
    <col min="1568" max="1568" width="9.140625" style="7"/>
    <col min="1569" max="1569" width="8.85546875" style="7" customWidth="1"/>
    <col min="1570" max="1570" width="9.5703125" style="7" customWidth="1"/>
    <col min="1571" max="1571" width="7.7109375" style="7" customWidth="1"/>
    <col min="1572" max="1572" width="10.28515625" style="7" customWidth="1"/>
    <col min="1573" max="1573" width="9.7109375" style="7" customWidth="1"/>
    <col min="1574" max="1574" width="11" style="7" customWidth="1"/>
    <col min="1575" max="1575" width="12.7109375" style="7" customWidth="1"/>
    <col min="1576" max="1577" width="11" style="7" customWidth="1"/>
    <col min="1578" max="1578" width="15.140625" style="7" customWidth="1"/>
    <col min="1579" max="1579" width="10.5703125" style="7" bestFit="1" customWidth="1"/>
    <col min="1580" max="1580" width="11.28515625" style="7" customWidth="1"/>
    <col min="1581" max="1581" width="9.7109375" style="7" bestFit="1" customWidth="1"/>
    <col min="1582" max="1582" width="12.28515625" style="7" bestFit="1" customWidth="1"/>
    <col min="1583" max="1794" width="9.140625" style="7"/>
    <col min="1795" max="1795" width="0" style="7" hidden="1" customWidth="1"/>
    <col min="1796" max="1799" width="11.42578125" style="7" customWidth="1"/>
    <col min="1800" max="1800" width="8.28515625" style="7" customWidth="1"/>
    <col min="1801" max="1801" width="12.5703125" style="7" customWidth="1"/>
    <col min="1802" max="1803" width="12.7109375" style="7" customWidth="1"/>
    <col min="1804" max="1806" width="12.5703125" style="7" customWidth="1"/>
    <col min="1807" max="1807" width="12" style="7" customWidth="1"/>
    <col min="1808" max="1808" width="11" style="7" customWidth="1"/>
    <col min="1809" max="1809" width="12.28515625" style="7" customWidth="1"/>
    <col min="1810" max="1810" width="11.140625" style="7" customWidth="1"/>
    <col min="1811" max="1811" width="12.140625" style="7" customWidth="1"/>
    <col min="1812" max="1812" width="11.140625" style="7" customWidth="1"/>
    <col min="1813" max="1813" width="12.140625" style="7" customWidth="1"/>
    <col min="1814" max="1814" width="12.5703125" style="7" customWidth="1"/>
    <col min="1815" max="1815" width="11.42578125" style="7" customWidth="1"/>
    <col min="1816" max="1816" width="11.7109375" style="7" customWidth="1"/>
    <col min="1817" max="1817" width="13.7109375" style="7" customWidth="1"/>
    <col min="1818" max="1818" width="12.42578125" style="7" customWidth="1"/>
    <col min="1819" max="1819" width="34.7109375" style="7" customWidth="1"/>
    <col min="1820" max="1820" width="10.28515625" style="7" customWidth="1"/>
    <col min="1821" max="1821" width="9.85546875" style="7" customWidth="1"/>
    <col min="1822" max="1822" width="9.28515625" style="7" bestFit="1" customWidth="1"/>
    <col min="1823" max="1823" width="9.42578125" style="7" bestFit="1" customWidth="1"/>
    <col min="1824" max="1824" width="9.140625" style="7"/>
    <col min="1825" max="1825" width="8.85546875" style="7" customWidth="1"/>
    <col min="1826" max="1826" width="9.5703125" style="7" customWidth="1"/>
    <col min="1827" max="1827" width="7.7109375" style="7" customWidth="1"/>
    <col min="1828" max="1828" width="10.28515625" style="7" customWidth="1"/>
    <col min="1829" max="1829" width="9.7109375" style="7" customWidth="1"/>
    <col min="1830" max="1830" width="11" style="7" customWidth="1"/>
    <col min="1831" max="1831" width="12.7109375" style="7" customWidth="1"/>
    <col min="1832" max="1833" width="11" style="7" customWidth="1"/>
    <col min="1834" max="1834" width="15.140625" style="7" customWidth="1"/>
    <col min="1835" max="1835" width="10.5703125" style="7" bestFit="1" customWidth="1"/>
    <col min="1836" max="1836" width="11.28515625" style="7" customWidth="1"/>
    <col min="1837" max="1837" width="9.7109375" style="7" bestFit="1" customWidth="1"/>
    <col min="1838" max="1838" width="12.28515625" style="7" bestFit="1" customWidth="1"/>
    <col min="1839" max="2050" width="9.140625" style="7"/>
    <col min="2051" max="2051" width="0" style="7" hidden="1" customWidth="1"/>
    <col min="2052" max="2055" width="11.42578125" style="7" customWidth="1"/>
    <col min="2056" max="2056" width="8.28515625" style="7" customWidth="1"/>
    <col min="2057" max="2057" width="12.5703125" style="7" customWidth="1"/>
    <col min="2058" max="2059" width="12.7109375" style="7" customWidth="1"/>
    <col min="2060" max="2062" width="12.5703125" style="7" customWidth="1"/>
    <col min="2063" max="2063" width="12" style="7" customWidth="1"/>
    <col min="2064" max="2064" width="11" style="7" customWidth="1"/>
    <col min="2065" max="2065" width="12.28515625" style="7" customWidth="1"/>
    <col min="2066" max="2066" width="11.140625" style="7" customWidth="1"/>
    <col min="2067" max="2067" width="12.140625" style="7" customWidth="1"/>
    <col min="2068" max="2068" width="11.140625" style="7" customWidth="1"/>
    <col min="2069" max="2069" width="12.140625" style="7" customWidth="1"/>
    <col min="2070" max="2070" width="12.5703125" style="7" customWidth="1"/>
    <col min="2071" max="2071" width="11.42578125" style="7" customWidth="1"/>
    <col min="2072" max="2072" width="11.7109375" style="7" customWidth="1"/>
    <col min="2073" max="2073" width="13.7109375" style="7" customWidth="1"/>
    <col min="2074" max="2074" width="12.42578125" style="7" customWidth="1"/>
    <col min="2075" max="2075" width="34.7109375" style="7" customWidth="1"/>
    <col min="2076" max="2076" width="10.28515625" style="7" customWidth="1"/>
    <col min="2077" max="2077" width="9.85546875" style="7" customWidth="1"/>
    <col min="2078" max="2078" width="9.28515625" style="7" bestFit="1" customWidth="1"/>
    <col min="2079" max="2079" width="9.42578125" style="7" bestFit="1" customWidth="1"/>
    <col min="2080" max="2080" width="9.140625" style="7"/>
    <col min="2081" max="2081" width="8.85546875" style="7" customWidth="1"/>
    <col min="2082" max="2082" width="9.5703125" style="7" customWidth="1"/>
    <col min="2083" max="2083" width="7.7109375" style="7" customWidth="1"/>
    <col min="2084" max="2084" width="10.28515625" style="7" customWidth="1"/>
    <col min="2085" max="2085" width="9.7109375" style="7" customWidth="1"/>
    <col min="2086" max="2086" width="11" style="7" customWidth="1"/>
    <col min="2087" max="2087" width="12.7109375" style="7" customWidth="1"/>
    <col min="2088" max="2089" width="11" style="7" customWidth="1"/>
    <col min="2090" max="2090" width="15.140625" style="7" customWidth="1"/>
    <col min="2091" max="2091" width="10.5703125" style="7" bestFit="1" customWidth="1"/>
    <col min="2092" max="2092" width="11.28515625" style="7" customWidth="1"/>
    <col min="2093" max="2093" width="9.7109375" style="7" bestFit="1" customWidth="1"/>
    <col min="2094" max="2094" width="12.28515625" style="7" bestFit="1" customWidth="1"/>
    <col min="2095" max="2306" width="9.140625" style="7"/>
    <col min="2307" max="2307" width="0" style="7" hidden="1" customWidth="1"/>
    <col min="2308" max="2311" width="11.42578125" style="7" customWidth="1"/>
    <col min="2312" max="2312" width="8.28515625" style="7" customWidth="1"/>
    <col min="2313" max="2313" width="12.5703125" style="7" customWidth="1"/>
    <col min="2314" max="2315" width="12.7109375" style="7" customWidth="1"/>
    <col min="2316" max="2318" width="12.5703125" style="7" customWidth="1"/>
    <col min="2319" max="2319" width="12" style="7" customWidth="1"/>
    <col min="2320" max="2320" width="11" style="7" customWidth="1"/>
    <col min="2321" max="2321" width="12.28515625" style="7" customWidth="1"/>
    <col min="2322" max="2322" width="11.140625" style="7" customWidth="1"/>
    <col min="2323" max="2323" width="12.140625" style="7" customWidth="1"/>
    <col min="2324" max="2324" width="11.140625" style="7" customWidth="1"/>
    <col min="2325" max="2325" width="12.140625" style="7" customWidth="1"/>
    <col min="2326" max="2326" width="12.5703125" style="7" customWidth="1"/>
    <col min="2327" max="2327" width="11.42578125" style="7" customWidth="1"/>
    <col min="2328" max="2328" width="11.7109375" style="7" customWidth="1"/>
    <col min="2329" max="2329" width="13.7109375" style="7" customWidth="1"/>
    <col min="2330" max="2330" width="12.42578125" style="7" customWidth="1"/>
    <col min="2331" max="2331" width="34.7109375" style="7" customWidth="1"/>
    <col min="2332" max="2332" width="10.28515625" style="7" customWidth="1"/>
    <col min="2333" max="2333" width="9.85546875" style="7" customWidth="1"/>
    <col min="2334" max="2334" width="9.28515625" style="7" bestFit="1" customWidth="1"/>
    <col min="2335" max="2335" width="9.42578125" style="7" bestFit="1" customWidth="1"/>
    <col min="2336" max="2336" width="9.140625" style="7"/>
    <col min="2337" max="2337" width="8.85546875" style="7" customWidth="1"/>
    <col min="2338" max="2338" width="9.5703125" style="7" customWidth="1"/>
    <col min="2339" max="2339" width="7.7109375" style="7" customWidth="1"/>
    <col min="2340" max="2340" width="10.28515625" style="7" customWidth="1"/>
    <col min="2341" max="2341" width="9.7109375" style="7" customWidth="1"/>
    <col min="2342" max="2342" width="11" style="7" customWidth="1"/>
    <col min="2343" max="2343" width="12.7109375" style="7" customWidth="1"/>
    <col min="2344" max="2345" width="11" style="7" customWidth="1"/>
    <col min="2346" max="2346" width="15.140625" style="7" customWidth="1"/>
    <col min="2347" max="2347" width="10.5703125" style="7" bestFit="1" customWidth="1"/>
    <col min="2348" max="2348" width="11.28515625" style="7" customWidth="1"/>
    <col min="2349" max="2349" width="9.7109375" style="7" bestFit="1" customWidth="1"/>
    <col min="2350" max="2350" width="12.28515625" style="7" bestFit="1" customWidth="1"/>
    <col min="2351" max="2562" width="9.140625" style="7"/>
    <col min="2563" max="2563" width="0" style="7" hidden="1" customWidth="1"/>
    <col min="2564" max="2567" width="11.42578125" style="7" customWidth="1"/>
    <col min="2568" max="2568" width="8.28515625" style="7" customWidth="1"/>
    <col min="2569" max="2569" width="12.5703125" style="7" customWidth="1"/>
    <col min="2570" max="2571" width="12.7109375" style="7" customWidth="1"/>
    <col min="2572" max="2574" width="12.5703125" style="7" customWidth="1"/>
    <col min="2575" max="2575" width="12" style="7" customWidth="1"/>
    <col min="2576" max="2576" width="11" style="7" customWidth="1"/>
    <col min="2577" max="2577" width="12.28515625" style="7" customWidth="1"/>
    <col min="2578" max="2578" width="11.140625" style="7" customWidth="1"/>
    <col min="2579" max="2579" width="12.140625" style="7" customWidth="1"/>
    <col min="2580" max="2580" width="11.140625" style="7" customWidth="1"/>
    <col min="2581" max="2581" width="12.140625" style="7" customWidth="1"/>
    <col min="2582" max="2582" width="12.5703125" style="7" customWidth="1"/>
    <col min="2583" max="2583" width="11.42578125" style="7" customWidth="1"/>
    <col min="2584" max="2584" width="11.7109375" style="7" customWidth="1"/>
    <col min="2585" max="2585" width="13.7109375" style="7" customWidth="1"/>
    <col min="2586" max="2586" width="12.42578125" style="7" customWidth="1"/>
    <col min="2587" max="2587" width="34.7109375" style="7" customWidth="1"/>
    <col min="2588" max="2588" width="10.28515625" style="7" customWidth="1"/>
    <col min="2589" max="2589" width="9.85546875" style="7" customWidth="1"/>
    <col min="2590" max="2590" width="9.28515625" style="7" bestFit="1" customWidth="1"/>
    <col min="2591" max="2591" width="9.42578125" style="7" bestFit="1" customWidth="1"/>
    <col min="2592" max="2592" width="9.140625" style="7"/>
    <col min="2593" max="2593" width="8.85546875" style="7" customWidth="1"/>
    <col min="2594" max="2594" width="9.5703125" style="7" customWidth="1"/>
    <col min="2595" max="2595" width="7.7109375" style="7" customWidth="1"/>
    <col min="2596" max="2596" width="10.28515625" style="7" customWidth="1"/>
    <col min="2597" max="2597" width="9.7109375" style="7" customWidth="1"/>
    <col min="2598" max="2598" width="11" style="7" customWidth="1"/>
    <col min="2599" max="2599" width="12.7109375" style="7" customWidth="1"/>
    <col min="2600" max="2601" width="11" style="7" customWidth="1"/>
    <col min="2602" max="2602" width="15.140625" style="7" customWidth="1"/>
    <col min="2603" max="2603" width="10.5703125" style="7" bestFit="1" customWidth="1"/>
    <col min="2604" max="2604" width="11.28515625" style="7" customWidth="1"/>
    <col min="2605" max="2605" width="9.7109375" style="7" bestFit="1" customWidth="1"/>
    <col min="2606" max="2606" width="12.28515625" style="7" bestFit="1" customWidth="1"/>
    <col min="2607" max="2818" width="9.140625" style="7"/>
    <col min="2819" max="2819" width="0" style="7" hidden="1" customWidth="1"/>
    <col min="2820" max="2823" width="11.42578125" style="7" customWidth="1"/>
    <col min="2824" max="2824" width="8.28515625" style="7" customWidth="1"/>
    <col min="2825" max="2825" width="12.5703125" style="7" customWidth="1"/>
    <col min="2826" max="2827" width="12.7109375" style="7" customWidth="1"/>
    <col min="2828" max="2830" width="12.5703125" style="7" customWidth="1"/>
    <col min="2831" max="2831" width="12" style="7" customWidth="1"/>
    <col min="2832" max="2832" width="11" style="7" customWidth="1"/>
    <col min="2833" max="2833" width="12.28515625" style="7" customWidth="1"/>
    <col min="2834" max="2834" width="11.140625" style="7" customWidth="1"/>
    <col min="2835" max="2835" width="12.140625" style="7" customWidth="1"/>
    <col min="2836" max="2836" width="11.140625" style="7" customWidth="1"/>
    <col min="2837" max="2837" width="12.140625" style="7" customWidth="1"/>
    <col min="2838" max="2838" width="12.5703125" style="7" customWidth="1"/>
    <col min="2839" max="2839" width="11.42578125" style="7" customWidth="1"/>
    <col min="2840" max="2840" width="11.7109375" style="7" customWidth="1"/>
    <col min="2841" max="2841" width="13.7109375" style="7" customWidth="1"/>
    <col min="2842" max="2842" width="12.42578125" style="7" customWidth="1"/>
    <col min="2843" max="2843" width="34.7109375" style="7" customWidth="1"/>
    <col min="2844" max="2844" width="10.28515625" style="7" customWidth="1"/>
    <col min="2845" max="2845" width="9.85546875" style="7" customWidth="1"/>
    <col min="2846" max="2846" width="9.28515625" style="7" bestFit="1" customWidth="1"/>
    <col min="2847" max="2847" width="9.42578125" style="7" bestFit="1" customWidth="1"/>
    <col min="2848" max="2848" width="9.140625" style="7"/>
    <col min="2849" max="2849" width="8.85546875" style="7" customWidth="1"/>
    <col min="2850" max="2850" width="9.5703125" style="7" customWidth="1"/>
    <col min="2851" max="2851" width="7.7109375" style="7" customWidth="1"/>
    <col min="2852" max="2852" width="10.28515625" style="7" customWidth="1"/>
    <col min="2853" max="2853" width="9.7109375" style="7" customWidth="1"/>
    <col min="2854" max="2854" width="11" style="7" customWidth="1"/>
    <col min="2855" max="2855" width="12.7109375" style="7" customWidth="1"/>
    <col min="2856" max="2857" width="11" style="7" customWidth="1"/>
    <col min="2858" max="2858" width="15.140625" style="7" customWidth="1"/>
    <col min="2859" max="2859" width="10.5703125" style="7" bestFit="1" customWidth="1"/>
    <col min="2860" max="2860" width="11.28515625" style="7" customWidth="1"/>
    <col min="2861" max="2861" width="9.7109375" style="7" bestFit="1" customWidth="1"/>
    <col min="2862" max="2862" width="12.28515625" style="7" bestFit="1" customWidth="1"/>
    <col min="2863" max="3074" width="9.140625" style="7"/>
    <col min="3075" max="3075" width="0" style="7" hidden="1" customWidth="1"/>
    <col min="3076" max="3079" width="11.42578125" style="7" customWidth="1"/>
    <col min="3080" max="3080" width="8.28515625" style="7" customWidth="1"/>
    <col min="3081" max="3081" width="12.5703125" style="7" customWidth="1"/>
    <col min="3082" max="3083" width="12.7109375" style="7" customWidth="1"/>
    <col min="3084" max="3086" width="12.5703125" style="7" customWidth="1"/>
    <col min="3087" max="3087" width="12" style="7" customWidth="1"/>
    <col min="3088" max="3088" width="11" style="7" customWidth="1"/>
    <col min="3089" max="3089" width="12.28515625" style="7" customWidth="1"/>
    <col min="3090" max="3090" width="11.140625" style="7" customWidth="1"/>
    <col min="3091" max="3091" width="12.140625" style="7" customWidth="1"/>
    <col min="3092" max="3092" width="11.140625" style="7" customWidth="1"/>
    <col min="3093" max="3093" width="12.140625" style="7" customWidth="1"/>
    <col min="3094" max="3094" width="12.5703125" style="7" customWidth="1"/>
    <col min="3095" max="3095" width="11.42578125" style="7" customWidth="1"/>
    <col min="3096" max="3096" width="11.7109375" style="7" customWidth="1"/>
    <col min="3097" max="3097" width="13.7109375" style="7" customWidth="1"/>
    <col min="3098" max="3098" width="12.42578125" style="7" customWidth="1"/>
    <col min="3099" max="3099" width="34.7109375" style="7" customWidth="1"/>
    <col min="3100" max="3100" width="10.28515625" style="7" customWidth="1"/>
    <col min="3101" max="3101" width="9.85546875" style="7" customWidth="1"/>
    <col min="3102" max="3102" width="9.28515625" style="7" bestFit="1" customWidth="1"/>
    <col min="3103" max="3103" width="9.42578125" style="7" bestFit="1" customWidth="1"/>
    <col min="3104" max="3104" width="9.140625" style="7"/>
    <col min="3105" max="3105" width="8.85546875" style="7" customWidth="1"/>
    <col min="3106" max="3106" width="9.5703125" style="7" customWidth="1"/>
    <col min="3107" max="3107" width="7.7109375" style="7" customWidth="1"/>
    <col min="3108" max="3108" width="10.28515625" style="7" customWidth="1"/>
    <col min="3109" max="3109" width="9.7109375" style="7" customWidth="1"/>
    <col min="3110" max="3110" width="11" style="7" customWidth="1"/>
    <col min="3111" max="3111" width="12.7109375" style="7" customWidth="1"/>
    <col min="3112" max="3113" width="11" style="7" customWidth="1"/>
    <col min="3114" max="3114" width="15.140625" style="7" customWidth="1"/>
    <col min="3115" max="3115" width="10.5703125" style="7" bestFit="1" customWidth="1"/>
    <col min="3116" max="3116" width="11.28515625" style="7" customWidth="1"/>
    <col min="3117" max="3117" width="9.7109375" style="7" bestFit="1" customWidth="1"/>
    <col min="3118" max="3118" width="12.28515625" style="7" bestFit="1" customWidth="1"/>
    <col min="3119" max="3330" width="9.140625" style="7"/>
    <col min="3331" max="3331" width="0" style="7" hidden="1" customWidth="1"/>
    <col min="3332" max="3335" width="11.42578125" style="7" customWidth="1"/>
    <col min="3336" max="3336" width="8.28515625" style="7" customWidth="1"/>
    <col min="3337" max="3337" width="12.5703125" style="7" customWidth="1"/>
    <col min="3338" max="3339" width="12.7109375" style="7" customWidth="1"/>
    <col min="3340" max="3342" width="12.5703125" style="7" customWidth="1"/>
    <col min="3343" max="3343" width="12" style="7" customWidth="1"/>
    <col min="3344" max="3344" width="11" style="7" customWidth="1"/>
    <col min="3345" max="3345" width="12.28515625" style="7" customWidth="1"/>
    <col min="3346" max="3346" width="11.140625" style="7" customWidth="1"/>
    <col min="3347" max="3347" width="12.140625" style="7" customWidth="1"/>
    <col min="3348" max="3348" width="11.140625" style="7" customWidth="1"/>
    <col min="3349" max="3349" width="12.140625" style="7" customWidth="1"/>
    <col min="3350" max="3350" width="12.5703125" style="7" customWidth="1"/>
    <col min="3351" max="3351" width="11.42578125" style="7" customWidth="1"/>
    <col min="3352" max="3352" width="11.7109375" style="7" customWidth="1"/>
    <col min="3353" max="3353" width="13.7109375" style="7" customWidth="1"/>
    <col min="3354" max="3354" width="12.42578125" style="7" customWidth="1"/>
    <col min="3355" max="3355" width="34.7109375" style="7" customWidth="1"/>
    <col min="3356" max="3356" width="10.28515625" style="7" customWidth="1"/>
    <col min="3357" max="3357" width="9.85546875" style="7" customWidth="1"/>
    <col min="3358" max="3358" width="9.28515625" style="7" bestFit="1" customWidth="1"/>
    <col min="3359" max="3359" width="9.42578125" style="7" bestFit="1" customWidth="1"/>
    <col min="3360" max="3360" width="9.140625" style="7"/>
    <col min="3361" max="3361" width="8.85546875" style="7" customWidth="1"/>
    <col min="3362" max="3362" width="9.5703125" style="7" customWidth="1"/>
    <col min="3363" max="3363" width="7.7109375" style="7" customWidth="1"/>
    <col min="3364" max="3364" width="10.28515625" style="7" customWidth="1"/>
    <col min="3365" max="3365" width="9.7109375" style="7" customWidth="1"/>
    <col min="3366" max="3366" width="11" style="7" customWidth="1"/>
    <col min="3367" max="3367" width="12.7109375" style="7" customWidth="1"/>
    <col min="3368" max="3369" width="11" style="7" customWidth="1"/>
    <col min="3370" max="3370" width="15.140625" style="7" customWidth="1"/>
    <col min="3371" max="3371" width="10.5703125" style="7" bestFit="1" customWidth="1"/>
    <col min="3372" max="3372" width="11.28515625" style="7" customWidth="1"/>
    <col min="3373" max="3373" width="9.7109375" style="7" bestFit="1" customWidth="1"/>
    <col min="3374" max="3374" width="12.28515625" style="7" bestFit="1" customWidth="1"/>
    <col min="3375" max="3586" width="9.140625" style="7"/>
    <col min="3587" max="3587" width="0" style="7" hidden="1" customWidth="1"/>
    <col min="3588" max="3591" width="11.42578125" style="7" customWidth="1"/>
    <col min="3592" max="3592" width="8.28515625" style="7" customWidth="1"/>
    <col min="3593" max="3593" width="12.5703125" style="7" customWidth="1"/>
    <col min="3594" max="3595" width="12.7109375" style="7" customWidth="1"/>
    <col min="3596" max="3598" width="12.5703125" style="7" customWidth="1"/>
    <col min="3599" max="3599" width="12" style="7" customWidth="1"/>
    <col min="3600" max="3600" width="11" style="7" customWidth="1"/>
    <col min="3601" max="3601" width="12.28515625" style="7" customWidth="1"/>
    <col min="3602" max="3602" width="11.140625" style="7" customWidth="1"/>
    <col min="3603" max="3603" width="12.140625" style="7" customWidth="1"/>
    <col min="3604" max="3604" width="11.140625" style="7" customWidth="1"/>
    <col min="3605" max="3605" width="12.140625" style="7" customWidth="1"/>
    <col min="3606" max="3606" width="12.5703125" style="7" customWidth="1"/>
    <col min="3607" max="3607" width="11.42578125" style="7" customWidth="1"/>
    <col min="3608" max="3608" width="11.7109375" style="7" customWidth="1"/>
    <col min="3609" max="3609" width="13.7109375" style="7" customWidth="1"/>
    <col min="3610" max="3610" width="12.42578125" style="7" customWidth="1"/>
    <col min="3611" max="3611" width="34.7109375" style="7" customWidth="1"/>
    <col min="3612" max="3612" width="10.28515625" style="7" customWidth="1"/>
    <col min="3613" max="3613" width="9.85546875" style="7" customWidth="1"/>
    <col min="3614" max="3614" width="9.28515625" style="7" bestFit="1" customWidth="1"/>
    <col min="3615" max="3615" width="9.42578125" style="7" bestFit="1" customWidth="1"/>
    <col min="3616" max="3616" width="9.140625" style="7"/>
    <col min="3617" max="3617" width="8.85546875" style="7" customWidth="1"/>
    <col min="3618" max="3618" width="9.5703125" style="7" customWidth="1"/>
    <col min="3619" max="3619" width="7.7109375" style="7" customWidth="1"/>
    <col min="3620" max="3620" width="10.28515625" style="7" customWidth="1"/>
    <col min="3621" max="3621" width="9.7109375" style="7" customWidth="1"/>
    <col min="3622" max="3622" width="11" style="7" customWidth="1"/>
    <col min="3623" max="3623" width="12.7109375" style="7" customWidth="1"/>
    <col min="3624" max="3625" width="11" style="7" customWidth="1"/>
    <col min="3626" max="3626" width="15.140625" style="7" customWidth="1"/>
    <col min="3627" max="3627" width="10.5703125" style="7" bestFit="1" customWidth="1"/>
    <col min="3628" max="3628" width="11.28515625" style="7" customWidth="1"/>
    <col min="3629" max="3629" width="9.7109375" style="7" bestFit="1" customWidth="1"/>
    <col min="3630" max="3630" width="12.28515625" style="7" bestFit="1" customWidth="1"/>
    <col min="3631" max="3842" width="9.140625" style="7"/>
    <col min="3843" max="3843" width="0" style="7" hidden="1" customWidth="1"/>
    <col min="3844" max="3847" width="11.42578125" style="7" customWidth="1"/>
    <col min="3848" max="3848" width="8.28515625" style="7" customWidth="1"/>
    <col min="3849" max="3849" width="12.5703125" style="7" customWidth="1"/>
    <col min="3850" max="3851" width="12.7109375" style="7" customWidth="1"/>
    <col min="3852" max="3854" width="12.5703125" style="7" customWidth="1"/>
    <col min="3855" max="3855" width="12" style="7" customWidth="1"/>
    <col min="3856" max="3856" width="11" style="7" customWidth="1"/>
    <col min="3857" max="3857" width="12.28515625" style="7" customWidth="1"/>
    <col min="3858" max="3858" width="11.140625" style="7" customWidth="1"/>
    <col min="3859" max="3859" width="12.140625" style="7" customWidth="1"/>
    <col min="3860" max="3860" width="11.140625" style="7" customWidth="1"/>
    <col min="3861" max="3861" width="12.140625" style="7" customWidth="1"/>
    <col min="3862" max="3862" width="12.5703125" style="7" customWidth="1"/>
    <col min="3863" max="3863" width="11.42578125" style="7" customWidth="1"/>
    <col min="3864" max="3864" width="11.7109375" style="7" customWidth="1"/>
    <col min="3865" max="3865" width="13.7109375" style="7" customWidth="1"/>
    <col min="3866" max="3866" width="12.42578125" style="7" customWidth="1"/>
    <col min="3867" max="3867" width="34.7109375" style="7" customWidth="1"/>
    <col min="3868" max="3868" width="10.28515625" style="7" customWidth="1"/>
    <col min="3869" max="3869" width="9.85546875" style="7" customWidth="1"/>
    <col min="3870" max="3870" width="9.28515625" style="7" bestFit="1" customWidth="1"/>
    <col min="3871" max="3871" width="9.42578125" style="7" bestFit="1" customWidth="1"/>
    <col min="3872" max="3872" width="9.140625" style="7"/>
    <col min="3873" max="3873" width="8.85546875" style="7" customWidth="1"/>
    <col min="3874" max="3874" width="9.5703125" style="7" customWidth="1"/>
    <col min="3875" max="3875" width="7.7109375" style="7" customWidth="1"/>
    <col min="3876" max="3876" width="10.28515625" style="7" customWidth="1"/>
    <col min="3877" max="3877" width="9.7109375" style="7" customWidth="1"/>
    <col min="3878" max="3878" width="11" style="7" customWidth="1"/>
    <col min="3879" max="3879" width="12.7109375" style="7" customWidth="1"/>
    <col min="3880" max="3881" width="11" style="7" customWidth="1"/>
    <col min="3882" max="3882" width="15.140625" style="7" customWidth="1"/>
    <col min="3883" max="3883" width="10.5703125" style="7" bestFit="1" customWidth="1"/>
    <col min="3884" max="3884" width="11.28515625" style="7" customWidth="1"/>
    <col min="3885" max="3885" width="9.7109375" style="7" bestFit="1" customWidth="1"/>
    <col min="3886" max="3886" width="12.28515625" style="7" bestFit="1" customWidth="1"/>
    <col min="3887" max="4098" width="9.140625" style="7"/>
    <col min="4099" max="4099" width="0" style="7" hidden="1" customWidth="1"/>
    <col min="4100" max="4103" width="11.42578125" style="7" customWidth="1"/>
    <col min="4104" max="4104" width="8.28515625" style="7" customWidth="1"/>
    <col min="4105" max="4105" width="12.5703125" style="7" customWidth="1"/>
    <col min="4106" max="4107" width="12.7109375" style="7" customWidth="1"/>
    <col min="4108" max="4110" width="12.5703125" style="7" customWidth="1"/>
    <col min="4111" max="4111" width="12" style="7" customWidth="1"/>
    <col min="4112" max="4112" width="11" style="7" customWidth="1"/>
    <col min="4113" max="4113" width="12.28515625" style="7" customWidth="1"/>
    <col min="4114" max="4114" width="11.140625" style="7" customWidth="1"/>
    <col min="4115" max="4115" width="12.140625" style="7" customWidth="1"/>
    <col min="4116" max="4116" width="11.140625" style="7" customWidth="1"/>
    <col min="4117" max="4117" width="12.140625" style="7" customWidth="1"/>
    <col min="4118" max="4118" width="12.5703125" style="7" customWidth="1"/>
    <col min="4119" max="4119" width="11.42578125" style="7" customWidth="1"/>
    <col min="4120" max="4120" width="11.7109375" style="7" customWidth="1"/>
    <col min="4121" max="4121" width="13.7109375" style="7" customWidth="1"/>
    <col min="4122" max="4122" width="12.42578125" style="7" customWidth="1"/>
    <col min="4123" max="4123" width="34.7109375" style="7" customWidth="1"/>
    <col min="4124" max="4124" width="10.28515625" style="7" customWidth="1"/>
    <col min="4125" max="4125" width="9.85546875" style="7" customWidth="1"/>
    <col min="4126" max="4126" width="9.28515625" style="7" bestFit="1" customWidth="1"/>
    <col min="4127" max="4127" width="9.42578125" style="7" bestFit="1" customWidth="1"/>
    <col min="4128" max="4128" width="9.140625" style="7"/>
    <col min="4129" max="4129" width="8.85546875" style="7" customWidth="1"/>
    <col min="4130" max="4130" width="9.5703125" style="7" customWidth="1"/>
    <col min="4131" max="4131" width="7.7109375" style="7" customWidth="1"/>
    <col min="4132" max="4132" width="10.28515625" style="7" customWidth="1"/>
    <col min="4133" max="4133" width="9.7109375" style="7" customWidth="1"/>
    <col min="4134" max="4134" width="11" style="7" customWidth="1"/>
    <col min="4135" max="4135" width="12.7109375" style="7" customWidth="1"/>
    <col min="4136" max="4137" width="11" style="7" customWidth="1"/>
    <col min="4138" max="4138" width="15.140625" style="7" customWidth="1"/>
    <col min="4139" max="4139" width="10.5703125" style="7" bestFit="1" customWidth="1"/>
    <col min="4140" max="4140" width="11.28515625" style="7" customWidth="1"/>
    <col min="4141" max="4141" width="9.7109375" style="7" bestFit="1" customWidth="1"/>
    <col min="4142" max="4142" width="12.28515625" style="7" bestFit="1" customWidth="1"/>
    <col min="4143" max="4354" width="9.140625" style="7"/>
    <col min="4355" max="4355" width="0" style="7" hidden="1" customWidth="1"/>
    <col min="4356" max="4359" width="11.42578125" style="7" customWidth="1"/>
    <col min="4360" max="4360" width="8.28515625" style="7" customWidth="1"/>
    <col min="4361" max="4361" width="12.5703125" style="7" customWidth="1"/>
    <col min="4362" max="4363" width="12.7109375" style="7" customWidth="1"/>
    <col min="4364" max="4366" width="12.5703125" style="7" customWidth="1"/>
    <col min="4367" max="4367" width="12" style="7" customWidth="1"/>
    <col min="4368" max="4368" width="11" style="7" customWidth="1"/>
    <col min="4369" max="4369" width="12.28515625" style="7" customWidth="1"/>
    <col min="4370" max="4370" width="11.140625" style="7" customWidth="1"/>
    <col min="4371" max="4371" width="12.140625" style="7" customWidth="1"/>
    <col min="4372" max="4372" width="11.140625" style="7" customWidth="1"/>
    <col min="4373" max="4373" width="12.140625" style="7" customWidth="1"/>
    <col min="4374" max="4374" width="12.5703125" style="7" customWidth="1"/>
    <col min="4375" max="4375" width="11.42578125" style="7" customWidth="1"/>
    <col min="4376" max="4376" width="11.7109375" style="7" customWidth="1"/>
    <col min="4377" max="4377" width="13.7109375" style="7" customWidth="1"/>
    <col min="4378" max="4378" width="12.42578125" style="7" customWidth="1"/>
    <col min="4379" max="4379" width="34.7109375" style="7" customWidth="1"/>
    <col min="4380" max="4380" width="10.28515625" style="7" customWidth="1"/>
    <col min="4381" max="4381" width="9.85546875" style="7" customWidth="1"/>
    <col min="4382" max="4382" width="9.28515625" style="7" bestFit="1" customWidth="1"/>
    <col min="4383" max="4383" width="9.42578125" style="7" bestFit="1" customWidth="1"/>
    <col min="4384" max="4384" width="9.140625" style="7"/>
    <col min="4385" max="4385" width="8.85546875" style="7" customWidth="1"/>
    <col min="4386" max="4386" width="9.5703125" style="7" customWidth="1"/>
    <col min="4387" max="4387" width="7.7109375" style="7" customWidth="1"/>
    <col min="4388" max="4388" width="10.28515625" style="7" customWidth="1"/>
    <col min="4389" max="4389" width="9.7109375" style="7" customWidth="1"/>
    <col min="4390" max="4390" width="11" style="7" customWidth="1"/>
    <col min="4391" max="4391" width="12.7109375" style="7" customWidth="1"/>
    <col min="4392" max="4393" width="11" style="7" customWidth="1"/>
    <col min="4394" max="4394" width="15.140625" style="7" customWidth="1"/>
    <col min="4395" max="4395" width="10.5703125" style="7" bestFit="1" customWidth="1"/>
    <col min="4396" max="4396" width="11.28515625" style="7" customWidth="1"/>
    <col min="4397" max="4397" width="9.7109375" style="7" bestFit="1" customWidth="1"/>
    <col min="4398" max="4398" width="12.28515625" style="7" bestFit="1" customWidth="1"/>
    <col min="4399" max="4610" width="9.140625" style="7"/>
    <col min="4611" max="4611" width="0" style="7" hidden="1" customWidth="1"/>
    <col min="4612" max="4615" width="11.42578125" style="7" customWidth="1"/>
    <col min="4616" max="4616" width="8.28515625" style="7" customWidth="1"/>
    <col min="4617" max="4617" width="12.5703125" style="7" customWidth="1"/>
    <col min="4618" max="4619" width="12.7109375" style="7" customWidth="1"/>
    <col min="4620" max="4622" width="12.5703125" style="7" customWidth="1"/>
    <col min="4623" max="4623" width="12" style="7" customWidth="1"/>
    <col min="4624" max="4624" width="11" style="7" customWidth="1"/>
    <col min="4625" max="4625" width="12.28515625" style="7" customWidth="1"/>
    <col min="4626" max="4626" width="11.140625" style="7" customWidth="1"/>
    <col min="4627" max="4627" width="12.140625" style="7" customWidth="1"/>
    <col min="4628" max="4628" width="11.140625" style="7" customWidth="1"/>
    <col min="4629" max="4629" width="12.140625" style="7" customWidth="1"/>
    <col min="4630" max="4630" width="12.5703125" style="7" customWidth="1"/>
    <col min="4631" max="4631" width="11.42578125" style="7" customWidth="1"/>
    <col min="4632" max="4632" width="11.7109375" style="7" customWidth="1"/>
    <col min="4633" max="4633" width="13.7109375" style="7" customWidth="1"/>
    <col min="4634" max="4634" width="12.42578125" style="7" customWidth="1"/>
    <col min="4635" max="4635" width="34.7109375" style="7" customWidth="1"/>
    <col min="4636" max="4636" width="10.28515625" style="7" customWidth="1"/>
    <col min="4637" max="4637" width="9.85546875" style="7" customWidth="1"/>
    <col min="4638" max="4638" width="9.28515625" style="7" bestFit="1" customWidth="1"/>
    <col min="4639" max="4639" width="9.42578125" style="7" bestFit="1" customWidth="1"/>
    <col min="4640" max="4640" width="9.140625" style="7"/>
    <col min="4641" max="4641" width="8.85546875" style="7" customWidth="1"/>
    <col min="4642" max="4642" width="9.5703125" style="7" customWidth="1"/>
    <col min="4643" max="4643" width="7.7109375" style="7" customWidth="1"/>
    <col min="4644" max="4644" width="10.28515625" style="7" customWidth="1"/>
    <col min="4645" max="4645" width="9.7109375" style="7" customWidth="1"/>
    <col min="4646" max="4646" width="11" style="7" customWidth="1"/>
    <col min="4647" max="4647" width="12.7109375" style="7" customWidth="1"/>
    <col min="4648" max="4649" width="11" style="7" customWidth="1"/>
    <col min="4650" max="4650" width="15.140625" style="7" customWidth="1"/>
    <col min="4651" max="4651" width="10.5703125" style="7" bestFit="1" customWidth="1"/>
    <col min="4652" max="4652" width="11.28515625" style="7" customWidth="1"/>
    <col min="4653" max="4653" width="9.7109375" style="7" bestFit="1" customWidth="1"/>
    <col min="4654" max="4654" width="12.28515625" style="7" bestFit="1" customWidth="1"/>
    <col min="4655" max="4866" width="9.140625" style="7"/>
    <col min="4867" max="4867" width="0" style="7" hidden="1" customWidth="1"/>
    <col min="4868" max="4871" width="11.42578125" style="7" customWidth="1"/>
    <col min="4872" max="4872" width="8.28515625" style="7" customWidth="1"/>
    <col min="4873" max="4873" width="12.5703125" style="7" customWidth="1"/>
    <col min="4874" max="4875" width="12.7109375" style="7" customWidth="1"/>
    <col min="4876" max="4878" width="12.5703125" style="7" customWidth="1"/>
    <col min="4879" max="4879" width="12" style="7" customWidth="1"/>
    <col min="4880" max="4880" width="11" style="7" customWidth="1"/>
    <col min="4881" max="4881" width="12.28515625" style="7" customWidth="1"/>
    <col min="4882" max="4882" width="11.140625" style="7" customWidth="1"/>
    <col min="4883" max="4883" width="12.140625" style="7" customWidth="1"/>
    <col min="4884" max="4884" width="11.140625" style="7" customWidth="1"/>
    <col min="4885" max="4885" width="12.140625" style="7" customWidth="1"/>
    <col min="4886" max="4886" width="12.5703125" style="7" customWidth="1"/>
    <col min="4887" max="4887" width="11.42578125" style="7" customWidth="1"/>
    <col min="4888" max="4888" width="11.7109375" style="7" customWidth="1"/>
    <col min="4889" max="4889" width="13.7109375" style="7" customWidth="1"/>
    <col min="4890" max="4890" width="12.42578125" style="7" customWidth="1"/>
    <col min="4891" max="4891" width="34.7109375" style="7" customWidth="1"/>
    <col min="4892" max="4892" width="10.28515625" style="7" customWidth="1"/>
    <col min="4893" max="4893" width="9.85546875" style="7" customWidth="1"/>
    <col min="4894" max="4894" width="9.28515625" style="7" bestFit="1" customWidth="1"/>
    <col min="4895" max="4895" width="9.42578125" style="7" bestFit="1" customWidth="1"/>
    <col min="4896" max="4896" width="9.140625" style="7"/>
    <col min="4897" max="4897" width="8.85546875" style="7" customWidth="1"/>
    <col min="4898" max="4898" width="9.5703125" style="7" customWidth="1"/>
    <col min="4899" max="4899" width="7.7109375" style="7" customWidth="1"/>
    <col min="4900" max="4900" width="10.28515625" style="7" customWidth="1"/>
    <col min="4901" max="4901" width="9.7109375" style="7" customWidth="1"/>
    <col min="4902" max="4902" width="11" style="7" customWidth="1"/>
    <col min="4903" max="4903" width="12.7109375" style="7" customWidth="1"/>
    <col min="4904" max="4905" width="11" style="7" customWidth="1"/>
    <col min="4906" max="4906" width="15.140625" style="7" customWidth="1"/>
    <col min="4907" max="4907" width="10.5703125" style="7" bestFit="1" customWidth="1"/>
    <col min="4908" max="4908" width="11.28515625" style="7" customWidth="1"/>
    <col min="4909" max="4909" width="9.7109375" style="7" bestFit="1" customWidth="1"/>
    <col min="4910" max="4910" width="12.28515625" style="7" bestFit="1" customWidth="1"/>
    <col min="4911" max="5122" width="9.140625" style="7"/>
    <col min="5123" max="5123" width="0" style="7" hidden="1" customWidth="1"/>
    <col min="5124" max="5127" width="11.42578125" style="7" customWidth="1"/>
    <col min="5128" max="5128" width="8.28515625" style="7" customWidth="1"/>
    <col min="5129" max="5129" width="12.5703125" style="7" customWidth="1"/>
    <col min="5130" max="5131" width="12.7109375" style="7" customWidth="1"/>
    <col min="5132" max="5134" width="12.5703125" style="7" customWidth="1"/>
    <col min="5135" max="5135" width="12" style="7" customWidth="1"/>
    <col min="5136" max="5136" width="11" style="7" customWidth="1"/>
    <col min="5137" max="5137" width="12.28515625" style="7" customWidth="1"/>
    <col min="5138" max="5138" width="11.140625" style="7" customWidth="1"/>
    <col min="5139" max="5139" width="12.140625" style="7" customWidth="1"/>
    <col min="5140" max="5140" width="11.140625" style="7" customWidth="1"/>
    <col min="5141" max="5141" width="12.140625" style="7" customWidth="1"/>
    <col min="5142" max="5142" width="12.5703125" style="7" customWidth="1"/>
    <col min="5143" max="5143" width="11.42578125" style="7" customWidth="1"/>
    <col min="5144" max="5144" width="11.7109375" style="7" customWidth="1"/>
    <col min="5145" max="5145" width="13.7109375" style="7" customWidth="1"/>
    <col min="5146" max="5146" width="12.42578125" style="7" customWidth="1"/>
    <col min="5147" max="5147" width="34.7109375" style="7" customWidth="1"/>
    <col min="5148" max="5148" width="10.28515625" style="7" customWidth="1"/>
    <col min="5149" max="5149" width="9.85546875" style="7" customWidth="1"/>
    <col min="5150" max="5150" width="9.28515625" style="7" bestFit="1" customWidth="1"/>
    <col min="5151" max="5151" width="9.42578125" style="7" bestFit="1" customWidth="1"/>
    <col min="5152" max="5152" width="9.140625" style="7"/>
    <col min="5153" max="5153" width="8.85546875" style="7" customWidth="1"/>
    <col min="5154" max="5154" width="9.5703125" style="7" customWidth="1"/>
    <col min="5155" max="5155" width="7.7109375" style="7" customWidth="1"/>
    <col min="5156" max="5156" width="10.28515625" style="7" customWidth="1"/>
    <col min="5157" max="5157" width="9.7109375" style="7" customWidth="1"/>
    <col min="5158" max="5158" width="11" style="7" customWidth="1"/>
    <col min="5159" max="5159" width="12.7109375" style="7" customWidth="1"/>
    <col min="5160" max="5161" width="11" style="7" customWidth="1"/>
    <col min="5162" max="5162" width="15.140625" style="7" customWidth="1"/>
    <col min="5163" max="5163" width="10.5703125" style="7" bestFit="1" customWidth="1"/>
    <col min="5164" max="5164" width="11.28515625" style="7" customWidth="1"/>
    <col min="5165" max="5165" width="9.7109375" style="7" bestFit="1" customWidth="1"/>
    <col min="5166" max="5166" width="12.28515625" style="7" bestFit="1" customWidth="1"/>
    <col min="5167" max="5378" width="9.140625" style="7"/>
    <col min="5379" max="5379" width="0" style="7" hidden="1" customWidth="1"/>
    <col min="5380" max="5383" width="11.42578125" style="7" customWidth="1"/>
    <col min="5384" max="5384" width="8.28515625" style="7" customWidth="1"/>
    <col min="5385" max="5385" width="12.5703125" style="7" customWidth="1"/>
    <col min="5386" max="5387" width="12.7109375" style="7" customWidth="1"/>
    <col min="5388" max="5390" width="12.5703125" style="7" customWidth="1"/>
    <col min="5391" max="5391" width="12" style="7" customWidth="1"/>
    <col min="5392" max="5392" width="11" style="7" customWidth="1"/>
    <col min="5393" max="5393" width="12.28515625" style="7" customWidth="1"/>
    <col min="5394" max="5394" width="11.140625" style="7" customWidth="1"/>
    <col min="5395" max="5395" width="12.140625" style="7" customWidth="1"/>
    <col min="5396" max="5396" width="11.140625" style="7" customWidth="1"/>
    <col min="5397" max="5397" width="12.140625" style="7" customWidth="1"/>
    <col min="5398" max="5398" width="12.5703125" style="7" customWidth="1"/>
    <col min="5399" max="5399" width="11.42578125" style="7" customWidth="1"/>
    <col min="5400" max="5400" width="11.7109375" style="7" customWidth="1"/>
    <col min="5401" max="5401" width="13.7109375" style="7" customWidth="1"/>
    <col min="5402" max="5402" width="12.42578125" style="7" customWidth="1"/>
    <col min="5403" max="5403" width="34.7109375" style="7" customWidth="1"/>
    <col min="5404" max="5404" width="10.28515625" style="7" customWidth="1"/>
    <col min="5405" max="5405" width="9.85546875" style="7" customWidth="1"/>
    <col min="5406" max="5406" width="9.28515625" style="7" bestFit="1" customWidth="1"/>
    <col min="5407" max="5407" width="9.42578125" style="7" bestFit="1" customWidth="1"/>
    <col min="5408" max="5408" width="9.140625" style="7"/>
    <col min="5409" max="5409" width="8.85546875" style="7" customWidth="1"/>
    <col min="5410" max="5410" width="9.5703125" style="7" customWidth="1"/>
    <col min="5411" max="5411" width="7.7109375" style="7" customWidth="1"/>
    <col min="5412" max="5412" width="10.28515625" style="7" customWidth="1"/>
    <col min="5413" max="5413" width="9.7109375" style="7" customWidth="1"/>
    <col min="5414" max="5414" width="11" style="7" customWidth="1"/>
    <col min="5415" max="5415" width="12.7109375" style="7" customWidth="1"/>
    <col min="5416" max="5417" width="11" style="7" customWidth="1"/>
    <col min="5418" max="5418" width="15.140625" style="7" customWidth="1"/>
    <col min="5419" max="5419" width="10.5703125" style="7" bestFit="1" customWidth="1"/>
    <col min="5420" max="5420" width="11.28515625" style="7" customWidth="1"/>
    <col min="5421" max="5421" width="9.7109375" style="7" bestFit="1" customWidth="1"/>
    <col min="5422" max="5422" width="12.28515625" style="7" bestFit="1" customWidth="1"/>
    <col min="5423" max="5634" width="9.140625" style="7"/>
    <col min="5635" max="5635" width="0" style="7" hidden="1" customWidth="1"/>
    <col min="5636" max="5639" width="11.42578125" style="7" customWidth="1"/>
    <col min="5640" max="5640" width="8.28515625" style="7" customWidth="1"/>
    <col min="5641" max="5641" width="12.5703125" style="7" customWidth="1"/>
    <col min="5642" max="5643" width="12.7109375" style="7" customWidth="1"/>
    <col min="5644" max="5646" width="12.5703125" style="7" customWidth="1"/>
    <col min="5647" max="5647" width="12" style="7" customWidth="1"/>
    <col min="5648" max="5648" width="11" style="7" customWidth="1"/>
    <col min="5649" max="5649" width="12.28515625" style="7" customWidth="1"/>
    <col min="5650" max="5650" width="11.140625" style="7" customWidth="1"/>
    <col min="5651" max="5651" width="12.140625" style="7" customWidth="1"/>
    <col min="5652" max="5652" width="11.140625" style="7" customWidth="1"/>
    <col min="5653" max="5653" width="12.140625" style="7" customWidth="1"/>
    <col min="5654" max="5654" width="12.5703125" style="7" customWidth="1"/>
    <col min="5655" max="5655" width="11.42578125" style="7" customWidth="1"/>
    <col min="5656" max="5656" width="11.7109375" style="7" customWidth="1"/>
    <col min="5657" max="5657" width="13.7109375" style="7" customWidth="1"/>
    <col min="5658" max="5658" width="12.42578125" style="7" customWidth="1"/>
    <col min="5659" max="5659" width="34.7109375" style="7" customWidth="1"/>
    <col min="5660" max="5660" width="10.28515625" style="7" customWidth="1"/>
    <col min="5661" max="5661" width="9.85546875" style="7" customWidth="1"/>
    <col min="5662" max="5662" width="9.28515625" style="7" bestFit="1" customWidth="1"/>
    <col min="5663" max="5663" width="9.42578125" style="7" bestFit="1" customWidth="1"/>
    <col min="5664" max="5664" width="9.140625" style="7"/>
    <col min="5665" max="5665" width="8.85546875" style="7" customWidth="1"/>
    <col min="5666" max="5666" width="9.5703125" style="7" customWidth="1"/>
    <col min="5667" max="5667" width="7.7109375" style="7" customWidth="1"/>
    <col min="5668" max="5668" width="10.28515625" style="7" customWidth="1"/>
    <col min="5669" max="5669" width="9.7109375" style="7" customWidth="1"/>
    <col min="5670" max="5670" width="11" style="7" customWidth="1"/>
    <col min="5671" max="5671" width="12.7109375" style="7" customWidth="1"/>
    <col min="5672" max="5673" width="11" style="7" customWidth="1"/>
    <col min="5674" max="5674" width="15.140625" style="7" customWidth="1"/>
    <col min="5675" max="5675" width="10.5703125" style="7" bestFit="1" customWidth="1"/>
    <col min="5676" max="5676" width="11.28515625" style="7" customWidth="1"/>
    <col min="5677" max="5677" width="9.7109375" style="7" bestFit="1" customWidth="1"/>
    <col min="5678" max="5678" width="12.28515625" style="7" bestFit="1" customWidth="1"/>
    <col min="5679" max="5890" width="9.140625" style="7"/>
    <col min="5891" max="5891" width="0" style="7" hidden="1" customWidth="1"/>
    <col min="5892" max="5895" width="11.42578125" style="7" customWidth="1"/>
    <col min="5896" max="5896" width="8.28515625" style="7" customWidth="1"/>
    <col min="5897" max="5897" width="12.5703125" style="7" customWidth="1"/>
    <col min="5898" max="5899" width="12.7109375" style="7" customWidth="1"/>
    <col min="5900" max="5902" width="12.5703125" style="7" customWidth="1"/>
    <col min="5903" max="5903" width="12" style="7" customWidth="1"/>
    <col min="5904" max="5904" width="11" style="7" customWidth="1"/>
    <col min="5905" max="5905" width="12.28515625" style="7" customWidth="1"/>
    <col min="5906" max="5906" width="11.140625" style="7" customWidth="1"/>
    <col min="5907" max="5907" width="12.140625" style="7" customWidth="1"/>
    <col min="5908" max="5908" width="11.140625" style="7" customWidth="1"/>
    <col min="5909" max="5909" width="12.140625" style="7" customWidth="1"/>
    <col min="5910" max="5910" width="12.5703125" style="7" customWidth="1"/>
    <col min="5911" max="5911" width="11.42578125" style="7" customWidth="1"/>
    <col min="5912" max="5912" width="11.7109375" style="7" customWidth="1"/>
    <col min="5913" max="5913" width="13.7109375" style="7" customWidth="1"/>
    <col min="5914" max="5914" width="12.42578125" style="7" customWidth="1"/>
    <col min="5915" max="5915" width="34.7109375" style="7" customWidth="1"/>
    <col min="5916" max="5916" width="10.28515625" style="7" customWidth="1"/>
    <col min="5917" max="5917" width="9.85546875" style="7" customWidth="1"/>
    <col min="5918" max="5918" width="9.28515625" style="7" bestFit="1" customWidth="1"/>
    <col min="5919" max="5919" width="9.42578125" style="7" bestFit="1" customWidth="1"/>
    <col min="5920" max="5920" width="9.140625" style="7"/>
    <col min="5921" max="5921" width="8.85546875" style="7" customWidth="1"/>
    <col min="5922" max="5922" width="9.5703125" style="7" customWidth="1"/>
    <col min="5923" max="5923" width="7.7109375" style="7" customWidth="1"/>
    <col min="5924" max="5924" width="10.28515625" style="7" customWidth="1"/>
    <col min="5925" max="5925" width="9.7109375" style="7" customWidth="1"/>
    <col min="5926" max="5926" width="11" style="7" customWidth="1"/>
    <col min="5927" max="5927" width="12.7109375" style="7" customWidth="1"/>
    <col min="5928" max="5929" width="11" style="7" customWidth="1"/>
    <col min="5930" max="5930" width="15.140625" style="7" customWidth="1"/>
    <col min="5931" max="5931" width="10.5703125" style="7" bestFit="1" customWidth="1"/>
    <col min="5932" max="5932" width="11.28515625" style="7" customWidth="1"/>
    <col min="5933" max="5933" width="9.7109375" style="7" bestFit="1" customWidth="1"/>
    <col min="5934" max="5934" width="12.28515625" style="7" bestFit="1" customWidth="1"/>
    <col min="5935" max="6146" width="9.140625" style="7"/>
    <col min="6147" max="6147" width="0" style="7" hidden="1" customWidth="1"/>
    <col min="6148" max="6151" width="11.42578125" style="7" customWidth="1"/>
    <col min="6152" max="6152" width="8.28515625" style="7" customWidth="1"/>
    <col min="6153" max="6153" width="12.5703125" style="7" customWidth="1"/>
    <col min="6154" max="6155" width="12.7109375" style="7" customWidth="1"/>
    <col min="6156" max="6158" width="12.5703125" style="7" customWidth="1"/>
    <col min="6159" max="6159" width="12" style="7" customWidth="1"/>
    <col min="6160" max="6160" width="11" style="7" customWidth="1"/>
    <col min="6161" max="6161" width="12.28515625" style="7" customWidth="1"/>
    <col min="6162" max="6162" width="11.140625" style="7" customWidth="1"/>
    <col min="6163" max="6163" width="12.140625" style="7" customWidth="1"/>
    <col min="6164" max="6164" width="11.140625" style="7" customWidth="1"/>
    <col min="6165" max="6165" width="12.140625" style="7" customWidth="1"/>
    <col min="6166" max="6166" width="12.5703125" style="7" customWidth="1"/>
    <col min="6167" max="6167" width="11.42578125" style="7" customWidth="1"/>
    <col min="6168" max="6168" width="11.7109375" style="7" customWidth="1"/>
    <col min="6169" max="6169" width="13.7109375" style="7" customWidth="1"/>
    <col min="6170" max="6170" width="12.42578125" style="7" customWidth="1"/>
    <col min="6171" max="6171" width="34.7109375" style="7" customWidth="1"/>
    <col min="6172" max="6172" width="10.28515625" style="7" customWidth="1"/>
    <col min="6173" max="6173" width="9.85546875" style="7" customWidth="1"/>
    <col min="6174" max="6174" width="9.28515625" style="7" bestFit="1" customWidth="1"/>
    <col min="6175" max="6175" width="9.42578125" style="7" bestFit="1" customWidth="1"/>
    <col min="6176" max="6176" width="9.140625" style="7"/>
    <col min="6177" max="6177" width="8.85546875" style="7" customWidth="1"/>
    <col min="6178" max="6178" width="9.5703125" style="7" customWidth="1"/>
    <col min="6179" max="6179" width="7.7109375" style="7" customWidth="1"/>
    <col min="6180" max="6180" width="10.28515625" style="7" customWidth="1"/>
    <col min="6181" max="6181" width="9.7109375" style="7" customWidth="1"/>
    <col min="6182" max="6182" width="11" style="7" customWidth="1"/>
    <col min="6183" max="6183" width="12.7109375" style="7" customWidth="1"/>
    <col min="6184" max="6185" width="11" style="7" customWidth="1"/>
    <col min="6186" max="6186" width="15.140625" style="7" customWidth="1"/>
    <col min="6187" max="6187" width="10.5703125" style="7" bestFit="1" customWidth="1"/>
    <col min="6188" max="6188" width="11.28515625" style="7" customWidth="1"/>
    <col min="6189" max="6189" width="9.7109375" style="7" bestFit="1" customWidth="1"/>
    <col min="6190" max="6190" width="12.28515625" style="7" bestFit="1" customWidth="1"/>
    <col min="6191" max="6402" width="9.140625" style="7"/>
    <col min="6403" max="6403" width="0" style="7" hidden="1" customWidth="1"/>
    <col min="6404" max="6407" width="11.42578125" style="7" customWidth="1"/>
    <col min="6408" max="6408" width="8.28515625" style="7" customWidth="1"/>
    <col min="6409" max="6409" width="12.5703125" style="7" customWidth="1"/>
    <col min="6410" max="6411" width="12.7109375" style="7" customWidth="1"/>
    <col min="6412" max="6414" width="12.5703125" style="7" customWidth="1"/>
    <col min="6415" max="6415" width="12" style="7" customWidth="1"/>
    <col min="6416" max="6416" width="11" style="7" customWidth="1"/>
    <col min="6417" max="6417" width="12.28515625" style="7" customWidth="1"/>
    <col min="6418" max="6418" width="11.140625" style="7" customWidth="1"/>
    <col min="6419" max="6419" width="12.140625" style="7" customWidth="1"/>
    <col min="6420" max="6420" width="11.140625" style="7" customWidth="1"/>
    <col min="6421" max="6421" width="12.140625" style="7" customWidth="1"/>
    <col min="6422" max="6422" width="12.5703125" style="7" customWidth="1"/>
    <col min="6423" max="6423" width="11.42578125" style="7" customWidth="1"/>
    <col min="6424" max="6424" width="11.7109375" style="7" customWidth="1"/>
    <col min="6425" max="6425" width="13.7109375" style="7" customWidth="1"/>
    <col min="6426" max="6426" width="12.42578125" style="7" customWidth="1"/>
    <col min="6427" max="6427" width="34.7109375" style="7" customWidth="1"/>
    <col min="6428" max="6428" width="10.28515625" style="7" customWidth="1"/>
    <col min="6429" max="6429" width="9.85546875" style="7" customWidth="1"/>
    <col min="6430" max="6430" width="9.28515625" style="7" bestFit="1" customWidth="1"/>
    <col min="6431" max="6431" width="9.42578125" style="7" bestFit="1" customWidth="1"/>
    <col min="6432" max="6432" width="9.140625" style="7"/>
    <col min="6433" max="6433" width="8.85546875" style="7" customWidth="1"/>
    <col min="6434" max="6434" width="9.5703125" style="7" customWidth="1"/>
    <col min="6435" max="6435" width="7.7109375" style="7" customWidth="1"/>
    <col min="6436" max="6436" width="10.28515625" style="7" customWidth="1"/>
    <col min="6437" max="6437" width="9.7109375" style="7" customWidth="1"/>
    <col min="6438" max="6438" width="11" style="7" customWidth="1"/>
    <col min="6439" max="6439" width="12.7109375" style="7" customWidth="1"/>
    <col min="6440" max="6441" width="11" style="7" customWidth="1"/>
    <col min="6442" max="6442" width="15.140625" style="7" customWidth="1"/>
    <col min="6443" max="6443" width="10.5703125" style="7" bestFit="1" customWidth="1"/>
    <col min="6444" max="6444" width="11.28515625" style="7" customWidth="1"/>
    <col min="6445" max="6445" width="9.7109375" style="7" bestFit="1" customWidth="1"/>
    <col min="6446" max="6446" width="12.28515625" style="7" bestFit="1" customWidth="1"/>
    <col min="6447" max="6658" width="9.140625" style="7"/>
    <col min="6659" max="6659" width="0" style="7" hidden="1" customWidth="1"/>
    <col min="6660" max="6663" width="11.42578125" style="7" customWidth="1"/>
    <col min="6664" max="6664" width="8.28515625" style="7" customWidth="1"/>
    <col min="6665" max="6665" width="12.5703125" style="7" customWidth="1"/>
    <col min="6666" max="6667" width="12.7109375" style="7" customWidth="1"/>
    <col min="6668" max="6670" width="12.5703125" style="7" customWidth="1"/>
    <col min="6671" max="6671" width="12" style="7" customWidth="1"/>
    <col min="6672" max="6672" width="11" style="7" customWidth="1"/>
    <col min="6673" max="6673" width="12.28515625" style="7" customWidth="1"/>
    <col min="6674" max="6674" width="11.140625" style="7" customWidth="1"/>
    <col min="6675" max="6675" width="12.140625" style="7" customWidth="1"/>
    <col min="6676" max="6676" width="11.140625" style="7" customWidth="1"/>
    <col min="6677" max="6677" width="12.140625" style="7" customWidth="1"/>
    <col min="6678" max="6678" width="12.5703125" style="7" customWidth="1"/>
    <col min="6679" max="6679" width="11.42578125" style="7" customWidth="1"/>
    <col min="6680" max="6680" width="11.7109375" style="7" customWidth="1"/>
    <col min="6681" max="6681" width="13.7109375" style="7" customWidth="1"/>
    <col min="6682" max="6682" width="12.42578125" style="7" customWidth="1"/>
    <col min="6683" max="6683" width="34.7109375" style="7" customWidth="1"/>
    <col min="6684" max="6684" width="10.28515625" style="7" customWidth="1"/>
    <col min="6685" max="6685" width="9.85546875" style="7" customWidth="1"/>
    <col min="6686" max="6686" width="9.28515625" style="7" bestFit="1" customWidth="1"/>
    <col min="6687" max="6687" width="9.42578125" style="7" bestFit="1" customWidth="1"/>
    <col min="6688" max="6688" width="9.140625" style="7"/>
    <col min="6689" max="6689" width="8.85546875" style="7" customWidth="1"/>
    <col min="6690" max="6690" width="9.5703125" style="7" customWidth="1"/>
    <col min="6691" max="6691" width="7.7109375" style="7" customWidth="1"/>
    <col min="6692" max="6692" width="10.28515625" style="7" customWidth="1"/>
    <col min="6693" max="6693" width="9.7109375" style="7" customWidth="1"/>
    <col min="6694" max="6694" width="11" style="7" customWidth="1"/>
    <col min="6695" max="6695" width="12.7109375" style="7" customWidth="1"/>
    <col min="6696" max="6697" width="11" style="7" customWidth="1"/>
    <col min="6698" max="6698" width="15.140625" style="7" customWidth="1"/>
    <col min="6699" max="6699" width="10.5703125" style="7" bestFit="1" customWidth="1"/>
    <col min="6700" max="6700" width="11.28515625" style="7" customWidth="1"/>
    <col min="6701" max="6701" width="9.7109375" style="7" bestFit="1" customWidth="1"/>
    <col min="6702" max="6702" width="12.28515625" style="7" bestFit="1" customWidth="1"/>
    <col min="6703" max="6914" width="9.140625" style="7"/>
    <col min="6915" max="6915" width="0" style="7" hidden="1" customWidth="1"/>
    <col min="6916" max="6919" width="11.42578125" style="7" customWidth="1"/>
    <col min="6920" max="6920" width="8.28515625" style="7" customWidth="1"/>
    <col min="6921" max="6921" width="12.5703125" style="7" customWidth="1"/>
    <col min="6922" max="6923" width="12.7109375" style="7" customWidth="1"/>
    <col min="6924" max="6926" width="12.5703125" style="7" customWidth="1"/>
    <col min="6927" max="6927" width="12" style="7" customWidth="1"/>
    <col min="6928" max="6928" width="11" style="7" customWidth="1"/>
    <col min="6929" max="6929" width="12.28515625" style="7" customWidth="1"/>
    <col min="6930" max="6930" width="11.140625" style="7" customWidth="1"/>
    <col min="6931" max="6931" width="12.140625" style="7" customWidth="1"/>
    <col min="6932" max="6932" width="11.140625" style="7" customWidth="1"/>
    <col min="6933" max="6933" width="12.140625" style="7" customWidth="1"/>
    <col min="6934" max="6934" width="12.5703125" style="7" customWidth="1"/>
    <col min="6935" max="6935" width="11.42578125" style="7" customWidth="1"/>
    <col min="6936" max="6936" width="11.7109375" style="7" customWidth="1"/>
    <col min="6937" max="6937" width="13.7109375" style="7" customWidth="1"/>
    <col min="6938" max="6938" width="12.42578125" style="7" customWidth="1"/>
    <col min="6939" max="6939" width="34.7109375" style="7" customWidth="1"/>
    <col min="6940" max="6940" width="10.28515625" style="7" customWidth="1"/>
    <col min="6941" max="6941" width="9.85546875" style="7" customWidth="1"/>
    <col min="6942" max="6942" width="9.28515625" style="7" bestFit="1" customWidth="1"/>
    <col min="6943" max="6943" width="9.42578125" style="7" bestFit="1" customWidth="1"/>
    <col min="6944" max="6944" width="9.140625" style="7"/>
    <col min="6945" max="6945" width="8.85546875" style="7" customWidth="1"/>
    <col min="6946" max="6946" width="9.5703125" style="7" customWidth="1"/>
    <col min="6947" max="6947" width="7.7109375" style="7" customWidth="1"/>
    <col min="6948" max="6948" width="10.28515625" style="7" customWidth="1"/>
    <col min="6949" max="6949" width="9.7109375" style="7" customWidth="1"/>
    <col min="6950" max="6950" width="11" style="7" customWidth="1"/>
    <col min="6951" max="6951" width="12.7109375" style="7" customWidth="1"/>
    <col min="6952" max="6953" width="11" style="7" customWidth="1"/>
    <col min="6954" max="6954" width="15.140625" style="7" customWidth="1"/>
    <col min="6955" max="6955" width="10.5703125" style="7" bestFit="1" customWidth="1"/>
    <col min="6956" max="6956" width="11.28515625" style="7" customWidth="1"/>
    <col min="6957" max="6957" width="9.7109375" style="7" bestFit="1" customWidth="1"/>
    <col min="6958" max="6958" width="12.28515625" style="7" bestFit="1" customWidth="1"/>
    <col min="6959" max="7170" width="9.140625" style="7"/>
    <col min="7171" max="7171" width="0" style="7" hidden="1" customWidth="1"/>
    <col min="7172" max="7175" width="11.42578125" style="7" customWidth="1"/>
    <col min="7176" max="7176" width="8.28515625" style="7" customWidth="1"/>
    <col min="7177" max="7177" width="12.5703125" style="7" customWidth="1"/>
    <col min="7178" max="7179" width="12.7109375" style="7" customWidth="1"/>
    <col min="7180" max="7182" width="12.5703125" style="7" customWidth="1"/>
    <col min="7183" max="7183" width="12" style="7" customWidth="1"/>
    <col min="7184" max="7184" width="11" style="7" customWidth="1"/>
    <col min="7185" max="7185" width="12.28515625" style="7" customWidth="1"/>
    <col min="7186" max="7186" width="11.140625" style="7" customWidth="1"/>
    <col min="7187" max="7187" width="12.140625" style="7" customWidth="1"/>
    <col min="7188" max="7188" width="11.140625" style="7" customWidth="1"/>
    <col min="7189" max="7189" width="12.140625" style="7" customWidth="1"/>
    <col min="7190" max="7190" width="12.5703125" style="7" customWidth="1"/>
    <col min="7191" max="7191" width="11.42578125" style="7" customWidth="1"/>
    <col min="7192" max="7192" width="11.7109375" style="7" customWidth="1"/>
    <col min="7193" max="7193" width="13.7109375" style="7" customWidth="1"/>
    <col min="7194" max="7194" width="12.42578125" style="7" customWidth="1"/>
    <col min="7195" max="7195" width="34.7109375" style="7" customWidth="1"/>
    <col min="7196" max="7196" width="10.28515625" style="7" customWidth="1"/>
    <col min="7197" max="7197" width="9.85546875" style="7" customWidth="1"/>
    <col min="7198" max="7198" width="9.28515625" style="7" bestFit="1" customWidth="1"/>
    <col min="7199" max="7199" width="9.42578125" style="7" bestFit="1" customWidth="1"/>
    <col min="7200" max="7200" width="9.140625" style="7"/>
    <col min="7201" max="7201" width="8.85546875" style="7" customWidth="1"/>
    <col min="7202" max="7202" width="9.5703125" style="7" customWidth="1"/>
    <col min="7203" max="7203" width="7.7109375" style="7" customWidth="1"/>
    <col min="7204" max="7204" width="10.28515625" style="7" customWidth="1"/>
    <col min="7205" max="7205" width="9.7109375" style="7" customWidth="1"/>
    <col min="7206" max="7206" width="11" style="7" customWidth="1"/>
    <col min="7207" max="7207" width="12.7109375" style="7" customWidth="1"/>
    <col min="7208" max="7209" width="11" style="7" customWidth="1"/>
    <col min="7210" max="7210" width="15.140625" style="7" customWidth="1"/>
    <col min="7211" max="7211" width="10.5703125" style="7" bestFit="1" customWidth="1"/>
    <col min="7212" max="7212" width="11.28515625" style="7" customWidth="1"/>
    <col min="7213" max="7213" width="9.7109375" style="7" bestFit="1" customWidth="1"/>
    <col min="7214" max="7214" width="12.28515625" style="7" bestFit="1" customWidth="1"/>
    <col min="7215" max="7426" width="9.140625" style="7"/>
    <col min="7427" max="7427" width="0" style="7" hidden="1" customWidth="1"/>
    <col min="7428" max="7431" width="11.42578125" style="7" customWidth="1"/>
    <col min="7432" max="7432" width="8.28515625" style="7" customWidth="1"/>
    <col min="7433" max="7433" width="12.5703125" style="7" customWidth="1"/>
    <col min="7434" max="7435" width="12.7109375" style="7" customWidth="1"/>
    <col min="7436" max="7438" width="12.5703125" style="7" customWidth="1"/>
    <col min="7439" max="7439" width="12" style="7" customWidth="1"/>
    <col min="7440" max="7440" width="11" style="7" customWidth="1"/>
    <col min="7441" max="7441" width="12.28515625" style="7" customWidth="1"/>
    <col min="7442" max="7442" width="11.140625" style="7" customWidth="1"/>
    <col min="7443" max="7443" width="12.140625" style="7" customWidth="1"/>
    <col min="7444" max="7444" width="11.140625" style="7" customWidth="1"/>
    <col min="7445" max="7445" width="12.140625" style="7" customWidth="1"/>
    <col min="7446" max="7446" width="12.5703125" style="7" customWidth="1"/>
    <col min="7447" max="7447" width="11.42578125" style="7" customWidth="1"/>
    <col min="7448" max="7448" width="11.7109375" style="7" customWidth="1"/>
    <col min="7449" max="7449" width="13.7109375" style="7" customWidth="1"/>
    <col min="7450" max="7450" width="12.42578125" style="7" customWidth="1"/>
    <col min="7451" max="7451" width="34.7109375" style="7" customWidth="1"/>
    <col min="7452" max="7452" width="10.28515625" style="7" customWidth="1"/>
    <col min="7453" max="7453" width="9.85546875" style="7" customWidth="1"/>
    <col min="7454" max="7454" width="9.28515625" style="7" bestFit="1" customWidth="1"/>
    <col min="7455" max="7455" width="9.42578125" style="7" bestFit="1" customWidth="1"/>
    <col min="7456" max="7456" width="9.140625" style="7"/>
    <col min="7457" max="7457" width="8.85546875" style="7" customWidth="1"/>
    <col min="7458" max="7458" width="9.5703125" style="7" customWidth="1"/>
    <col min="7459" max="7459" width="7.7109375" style="7" customWidth="1"/>
    <col min="7460" max="7460" width="10.28515625" style="7" customWidth="1"/>
    <col min="7461" max="7461" width="9.7109375" style="7" customWidth="1"/>
    <col min="7462" max="7462" width="11" style="7" customWidth="1"/>
    <col min="7463" max="7463" width="12.7109375" style="7" customWidth="1"/>
    <col min="7464" max="7465" width="11" style="7" customWidth="1"/>
    <col min="7466" max="7466" width="15.140625" style="7" customWidth="1"/>
    <col min="7467" max="7467" width="10.5703125" style="7" bestFit="1" customWidth="1"/>
    <col min="7468" max="7468" width="11.28515625" style="7" customWidth="1"/>
    <col min="7469" max="7469" width="9.7109375" style="7" bestFit="1" customWidth="1"/>
    <col min="7470" max="7470" width="12.28515625" style="7" bestFit="1" customWidth="1"/>
    <col min="7471" max="7682" width="9.140625" style="7"/>
    <col min="7683" max="7683" width="0" style="7" hidden="1" customWidth="1"/>
    <col min="7684" max="7687" width="11.42578125" style="7" customWidth="1"/>
    <col min="7688" max="7688" width="8.28515625" style="7" customWidth="1"/>
    <col min="7689" max="7689" width="12.5703125" style="7" customWidth="1"/>
    <col min="7690" max="7691" width="12.7109375" style="7" customWidth="1"/>
    <col min="7692" max="7694" width="12.5703125" style="7" customWidth="1"/>
    <col min="7695" max="7695" width="12" style="7" customWidth="1"/>
    <col min="7696" max="7696" width="11" style="7" customWidth="1"/>
    <col min="7697" max="7697" width="12.28515625" style="7" customWidth="1"/>
    <col min="7698" max="7698" width="11.140625" style="7" customWidth="1"/>
    <col min="7699" max="7699" width="12.140625" style="7" customWidth="1"/>
    <col min="7700" max="7700" width="11.140625" style="7" customWidth="1"/>
    <col min="7701" max="7701" width="12.140625" style="7" customWidth="1"/>
    <col min="7702" max="7702" width="12.5703125" style="7" customWidth="1"/>
    <col min="7703" max="7703" width="11.42578125" style="7" customWidth="1"/>
    <col min="7704" max="7704" width="11.7109375" style="7" customWidth="1"/>
    <col min="7705" max="7705" width="13.7109375" style="7" customWidth="1"/>
    <col min="7706" max="7706" width="12.42578125" style="7" customWidth="1"/>
    <col min="7707" max="7707" width="34.7109375" style="7" customWidth="1"/>
    <col min="7708" max="7708" width="10.28515625" style="7" customWidth="1"/>
    <col min="7709" max="7709" width="9.85546875" style="7" customWidth="1"/>
    <col min="7710" max="7710" width="9.28515625" style="7" bestFit="1" customWidth="1"/>
    <col min="7711" max="7711" width="9.42578125" style="7" bestFit="1" customWidth="1"/>
    <col min="7712" max="7712" width="9.140625" style="7"/>
    <col min="7713" max="7713" width="8.85546875" style="7" customWidth="1"/>
    <col min="7714" max="7714" width="9.5703125" style="7" customWidth="1"/>
    <col min="7715" max="7715" width="7.7109375" style="7" customWidth="1"/>
    <col min="7716" max="7716" width="10.28515625" style="7" customWidth="1"/>
    <col min="7717" max="7717" width="9.7109375" style="7" customWidth="1"/>
    <col min="7718" max="7718" width="11" style="7" customWidth="1"/>
    <col min="7719" max="7719" width="12.7109375" style="7" customWidth="1"/>
    <col min="7720" max="7721" width="11" style="7" customWidth="1"/>
    <col min="7722" max="7722" width="15.140625" style="7" customWidth="1"/>
    <col min="7723" max="7723" width="10.5703125" style="7" bestFit="1" customWidth="1"/>
    <col min="7724" max="7724" width="11.28515625" style="7" customWidth="1"/>
    <col min="7725" max="7725" width="9.7109375" style="7" bestFit="1" customWidth="1"/>
    <col min="7726" max="7726" width="12.28515625" style="7" bestFit="1" customWidth="1"/>
    <col min="7727" max="7938" width="9.140625" style="7"/>
    <col min="7939" max="7939" width="0" style="7" hidden="1" customWidth="1"/>
    <col min="7940" max="7943" width="11.42578125" style="7" customWidth="1"/>
    <col min="7944" max="7944" width="8.28515625" style="7" customWidth="1"/>
    <col min="7945" max="7945" width="12.5703125" style="7" customWidth="1"/>
    <col min="7946" max="7947" width="12.7109375" style="7" customWidth="1"/>
    <col min="7948" max="7950" width="12.5703125" style="7" customWidth="1"/>
    <col min="7951" max="7951" width="12" style="7" customWidth="1"/>
    <col min="7952" max="7952" width="11" style="7" customWidth="1"/>
    <col min="7953" max="7953" width="12.28515625" style="7" customWidth="1"/>
    <col min="7954" max="7954" width="11.140625" style="7" customWidth="1"/>
    <col min="7955" max="7955" width="12.140625" style="7" customWidth="1"/>
    <col min="7956" max="7956" width="11.140625" style="7" customWidth="1"/>
    <col min="7957" max="7957" width="12.140625" style="7" customWidth="1"/>
    <col min="7958" max="7958" width="12.5703125" style="7" customWidth="1"/>
    <col min="7959" max="7959" width="11.42578125" style="7" customWidth="1"/>
    <col min="7960" max="7960" width="11.7109375" style="7" customWidth="1"/>
    <col min="7961" max="7961" width="13.7109375" style="7" customWidth="1"/>
    <col min="7962" max="7962" width="12.42578125" style="7" customWidth="1"/>
    <col min="7963" max="7963" width="34.7109375" style="7" customWidth="1"/>
    <col min="7964" max="7964" width="10.28515625" style="7" customWidth="1"/>
    <col min="7965" max="7965" width="9.85546875" style="7" customWidth="1"/>
    <col min="7966" max="7966" width="9.28515625" style="7" bestFit="1" customWidth="1"/>
    <col min="7967" max="7967" width="9.42578125" style="7" bestFit="1" customWidth="1"/>
    <col min="7968" max="7968" width="9.140625" style="7"/>
    <col min="7969" max="7969" width="8.85546875" style="7" customWidth="1"/>
    <col min="7970" max="7970" width="9.5703125" style="7" customWidth="1"/>
    <col min="7971" max="7971" width="7.7109375" style="7" customWidth="1"/>
    <col min="7972" max="7972" width="10.28515625" style="7" customWidth="1"/>
    <col min="7973" max="7973" width="9.7109375" style="7" customWidth="1"/>
    <col min="7974" max="7974" width="11" style="7" customWidth="1"/>
    <col min="7975" max="7975" width="12.7109375" style="7" customWidth="1"/>
    <col min="7976" max="7977" width="11" style="7" customWidth="1"/>
    <col min="7978" max="7978" width="15.140625" style="7" customWidth="1"/>
    <col min="7979" max="7979" width="10.5703125" style="7" bestFit="1" customWidth="1"/>
    <col min="7980" max="7980" width="11.28515625" style="7" customWidth="1"/>
    <col min="7981" max="7981" width="9.7109375" style="7" bestFit="1" customWidth="1"/>
    <col min="7982" max="7982" width="12.28515625" style="7" bestFit="1" customWidth="1"/>
    <col min="7983" max="8194" width="9.140625" style="7"/>
    <col min="8195" max="8195" width="0" style="7" hidden="1" customWidth="1"/>
    <col min="8196" max="8199" width="11.42578125" style="7" customWidth="1"/>
    <col min="8200" max="8200" width="8.28515625" style="7" customWidth="1"/>
    <col min="8201" max="8201" width="12.5703125" style="7" customWidth="1"/>
    <col min="8202" max="8203" width="12.7109375" style="7" customWidth="1"/>
    <col min="8204" max="8206" width="12.5703125" style="7" customWidth="1"/>
    <col min="8207" max="8207" width="12" style="7" customWidth="1"/>
    <col min="8208" max="8208" width="11" style="7" customWidth="1"/>
    <col min="8209" max="8209" width="12.28515625" style="7" customWidth="1"/>
    <col min="8210" max="8210" width="11.140625" style="7" customWidth="1"/>
    <col min="8211" max="8211" width="12.140625" style="7" customWidth="1"/>
    <col min="8212" max="8212" width="11.140625" style="7" customWidth="1"/>
    <col min="8213" max="8213" width="12.140625" style="7" customWidth="1"/>
    <col min="8214" max="8214" width="12.5703125" style="7" customWidth="1"/>
    <col min="8215" max="8215" width="11.42578125" style="7" customWidth="1"/>
    <col min="8216" max="8216" width="11.7109375" style="7" customWidth="1"/>
    <col min="8217" max="8217" width="13.7109375" style="7" customWidth="1"/>
    <col min="8218" max="8218" width="12.42578125" style="7" customWidth="1"/>
    <col min="8219" max="8219" width="34.7109375" style="7" customWidth="1"/>
    <col min="8220" max="8220" width="10.28515625" style="7" customWidth="1"/>
    <col min="8221" max="8221" width="9.85546875" style="7" customWidth="1"/>
    <col min="8222" max="8222" width="9.28515625" style="7" bestFit="1" customWidth="1"/>
    <col min="8223" max="8223" width="9.42578125" style="7" bestFit="1" customWidth="1"/>
    <col min="8224" max="8224" width="9.140625" style="7"/>
    <col min="8225" max="8225" width="8.85546875" style="7" customWidth="1"/>
    <col min="8226" max="8226" width="9.5703125" style="7" customWidth="1"/>
    <col min="8227" max="8227" width="7.7109375" style="7" customWidth="1"/>
    <col min="8228" max="8228" width="10.28515625" style="7" customWidth="1"/>
    <col min="8229" max="8229" width="9.7109375" style="7" customWidth="1"/>
    <col min="8230" max="8230" width="11" style="7" customWidth="1"/>
    <col min="8231" max="8231" width="12.7109375" style="7" customWidth="1"/>
    <col min="8232" max="8233" width="11" style="7" customWidth="1"/>
    <col min="8234" max="8234" width="15.140625" style="7" customWidth="1"/>
    <col min="8235" max="8235" width="10.5703125" style="7" bestFit="1" customWidth="1"/>
    <col min="8236" max="8236" width="11.28515625" style="7" customWidth="1"/>
    <col min="8237" max="8237" width="9.7109375" style="7" bestFit="1" customWidth="1"/>
    <col min="8238" max="8238" width="12.28515625" style="7" bestFit="1" customWidth="1"/>
    <col min="8239" max="8450" width="9.140625" style="7"/>
    <col min="8451" max="8451" width="0" style="7" hidden="1" customWidth="1"/>
    <col min="8452" max="8455" width="11.42578125" style="7" customWidth="1"/>
    <col min="8456" max="8456" width="8.28515625" style="7" customWidth="1"/>
    <col min="8457" max="8457" width="12.5703125" style="7" customWidth="1"/>
    <col min="8458" max="8459" width="12.7109375" style="7" customWidth="1"/>
    <col min="8460" max="8462" width="12.5703125" style="7" customWidth="1"/>
    <col min="8463" max="8463" width="12" style="7" customWidth="1"/>
    <col min="8464" max="8464" width="11" style="7" customWidth="1"/>
    <col min="8465" max="8465" width="12.28515625" style="7" customWidth="1"/>
    <col min="8466" max="8466" width="11.140625" style="7" customWidth="1"/>
    <col min="8467" max="8467" width="12.140625" style="7" customWidth="1"/>
    <col min="8468" max="8468" width="11.140625" style="7" customWidth="1"/>
    <col min="8469" max="8469" width="12.140625" style="7" customWidth="1"/>
    <col min="8470" max="8470" width="12.5703125" style="7" customWidth="1"/>
    <col min="8471" max="8471" width="11.42578125" style="7" customWidth="1"/>
    <col min="8472" max="8472" width="11.7109375" style="7" customWidth="1"/>
    <col min="8473" max="8473" width="13.7109375" style="7" customWidth="1"/>
    <col min="8474" max="8474" width="12.42578125" style="7" customWidth="1"/>
    <col min="8475" max="8475" width="34.7109375" style="7" customWidth="1"/>
    <col min="8476" max="8476" width="10.28515625" style="7" customWidth="1"/>
    <col min="8477" max="8477" width="9.85546875" style="7" customWidth="1"/>
    <col min="8478" max="8478" width="9.28515625" style="7" bestFit="1" customWidth="1"/>
    <col min="8479" max="8479" width="9.42578125" style="7" bestFit="1" customWidth="1"/>
    <col min="8480" max="8480" width="9.140625" style="7"/>
    <col min="8481" max="8481" width="8.85546875" style="7" customWidth="1"/>
    <col min="8482" max="8482" width="9.5703125" style="7" customWidth="1"/>
    <col min="8483" max="8483" width="7.7109375" style="7" customWidth="1"/>
    <col min="8484" max="8484" width="10.28515625" style="7" customWidth="1"/>
    <col min="8485" max="8485" width="9.7109375" style="7" customWidth="1"/>
    <col min="8486" max="8486" width="11" style="7" customWidth="1"/>
    <col min="8487" max="8487" width="12.7109375" style="7" customWidth="1"/>
    <col min="8488" max="8489" width="11" style="7" customWidth="1"/>
    <col min="8490" max="8490" width="15.140625" style="7" customWidth="1"/>
    <col min="8491" max="8491" width="10.5703125" style="7" bestFit="1" customWidth="1"/>
    <col min="8492" max="8492" width="11.28515625" style="7" customWidth="1"/>
    <col min="8493" max="8493" width="9.7109375" style="7" bestFit="1" customWidth="1"/>
    <col min="8494" max="8494" width="12.28515625" style="7" bestFit="1" customWidth="1"/>
    <col min="8495" max="8706" width="9.140625" style="7"/>
    <col min="8707" max="8707" width="0" style="7" hidden="1" customWidth="1"/>
    <col min="8708" max="8711" width="11.42578125" style="7" customWidth="1"/>
    <col min="8712" max="8712" width="8.28515625" style="7" customWidth="1"/>
    <col min="8713" max="8713" width="12.5703125" style="7" customWidth="1"/>
    <col min="8714" max="8715" width="12.7109375" style="7" customWidth="1"/>
    <col min="8716" max="8718" width="12.5703125" style="7" customWidth="1"/>
    <col min="8719" max="8719" width="12" style="7" customWidth="1"/>
    <col min="8720" max="8720" width="11" style="7" customWidth="1"/>
    <col min="8721" max="8721" width="12.28515625" style="7" customWidth="1"/>
    <col min="8722" max="8722" width="11.140625" style="7" customWidth="1"/>
    <col min="8723" max="8723" width="12.140625" style="7" customWidth="1"/>
    <col min="8724" max="8724" width="11.140625" style="7" customWidth="1"/>
    <col min="8725" max="8725" width="12.140625" style="7" customWidth="1"/>
    <col min="8726" max="8726" width="12.5703125" style="7" customWidth="1"/>
    <col min="8727" max="8727" width="11.42578125" style="7" customWidth="1"/>
    <col min="8728" max="8728" width="11.7109375" style="7" customWidth="1"/>
    <col min="8729" max="8729" width="13.7109375" style="7" customWidth="1"/>
    <col min="8730" max="8730" width="12.42578125" style="7" customWidth="1"/>
    <col min="8731" max="8731" width="34.7109375" style="7" customWidth="1"/>
    <col min="8732" max="8732" width="10.28515625" style="7" customWidth="1"/>
    <col min="8733" max="8733" width="9.85546875" style="7" customWidth="1"/>
    <col min="8734" max="8734" width="9.28515625" style="7" bestFit="1" customWidth="1"/>
    <col min="8735" max="8735" width="9.42578125" style="7" bestFit="1" customWidth="1"/>
    <col min="8736" max="8736" width="9.140625" style="7"/>
    <col min="8737" max="8737" width="8.85546875" style="7" customWidth="1"/>
    <col min="8738" max="8738" width="9.5703125" style="7" customWidth="1"/>
    <col min="8739" max="8739" width="7.7109375" style="7" customWidth="1"/>
    <col min="8740" max="8740" width="10.28515625" style="7" customWidth="1"/>
    <col min="8741" max="8741" width="9.7109375" style="7" customWidth="1"/>
    <col min="8742" max="8742" width="11" style="7" customWidth="1"/>
    <col min="8743" max="8743" width="12.7109375" style="7" customWidth="1"/>
    <col min="8744" max="8745" width="11" style="7" customWidth="1"/>
    <col min="8746" max="8746" width="15.140625" style="7" customWidth="1"/>
    <col min="8747" max="8747" width="10.5703125" style="7" bestFit="1" customWidth="1"/>
    <col min="8748" max="8748" width="11.28515625" style="7" customWidth="1"/>
    <col min="8749" max="8749" width="9.7109375" style="7" bestFit="1" customWidth="1"/>
    <col min="8750" max="8750" width="12.28515625" style="7" bestFit="1" customWidth="1"/>
    <col min="8751" max="8962" width="9.140625" style="7"/>
    <col min="8963" max="8963" width="0" style="7" hidden="1" customWidth="1"/>
    <col min="8964" max="8967" width="11.42578125" style="7" customWidth="1"/>
    <col min="8968" max="8968" width="8.28515625" style="7" customWidth="1"/>
    <col min="8969" max="8969" width="12.5703125" style="7" customWidth="1"/>
    <col min="8970" max="8971" width="12.7109375" style="7" customWidth="1"/>
    <col min="8972" max="8974" width="12.5703125" style="7" customWidth="1"/>
    <col min="8975" max="8975" width="12" style="7" customWidth="1"/>
    <col min="8976" max="8976" width="11" style="7" customWidth="1"/>
    <col min="8977" max="8977" width="12.28515625" style="7" customWidth="1"/>
    <col min="8978" max="8978" width="11.140625" style="7" customWidth="1"/>
    <col min="8979" max="8979" width="12.140625" style="7" customWidth="1"/>
    <col min="8980" max="8980" width="11.140625" style="7" customWidth="1"/>
    <col min="8981" max="8981" width="12.140625" style="7" customWidth="1"/>
    <col min="8982" max="8982" width="12.5703125" style="7" customWidth="1"/>
    <col min="8983" max="8983" width="11.42578125" style="7" customWidth="1"/>
    <col min="8984" max="8984" width="11.7109375" style="7" customWidth="1"/>
    <col min="8985" max="8985" width="13.7109375" style="7" customWidth="1"/>
    <col min="8986" max="8986" width="12.42578125" style="7" customWidth="1"/>
    <col min="8987" max="8987" width="34.7109375" style="7" customWidth="1"/>
    <col min="8988" max="8988" width="10.28515625" style="7" customWidth="1"/>
    <col min="8989" max="8989" width="9.85546875" style="7" customWidth="1"/>
    <col min="8990" max="8990" width="9.28515625" style="7" bestFit="1" customWidth="1"/>
    <col min="8991" max="8991" width="9.42578125" style="7" bestFit="1" customWidth="1"/>
    <col min="8992" max="8992" width="9.140625" style="7"/>
    <col min="8993" max="8993" width="8.85546875" style="7" customWidth="1"/>
    <col min="8994" max="8994" width="9.5703125" style="7" customWidth="1"/>
    <col min="8995" max="8995" width="7.7109375" style="7" customWidth="1"/>
    <col min="8996" max="8996" width="10.28515625" style="7" customWidth="1"/>
    <col min="8997" max="8997" width="9.7109375" style="7" customWidth="1"/>
    <col min="8998" max="8998" width="11" style="7" customWidth="1"/>
    <col min="8999" max="8999" width="12.7109375" style="7" customWidth="1"/>
    <col min="9000" max="9001" width="11" style="7" customWidth="1"/>
    <col min="9002" max="9002" width="15.140625" style="7" customWidth="1"/>
    <col min="9003" max="9003" width="10.5703125" style="7" bestFit="1" customWidth="1"/>
    <col min="9004" max="9004" width="11.28515625" style="7" customWidth="1"/>
    <col min="9005" max="9005" width="9.7109375" style="7" bestFit="1" customWidth="1"/>
    <col min="9006" max="9006" width="12.28515625" style="7" bestFit="1" customWidth="1"/>
    <col min="9007" max="9218" width="9.140625" style="7"/>
    <col min="9219" max="9219" width="0" style="7" hidden="1" customWidth="1"/>
    <col min="9220" max="9223" width="11.42578125" style="7" customWidth="1"/>
    <col min="9224" max="9224" width="8.28515625" style="7" customWidth="1"/>
    <col min="9225" max="9225" width="12.5703125" style="7" customWidth="1"/>
    <col min="9226" max="9227" width="12.7109375" style="7" customWidth="1"/>
    <col min="9228" max="9230" width="12.5703125" style="7" customWidth="1"/>
    <col min="9231" max="9231" width="12" style="7" customWidth="1"/>
    <col min="9232" max="9232" width="11" style="7" customWidth="1"/>
    <col min="9233" max="9233" width="12.28515625" style="7" customWidth="1"/>
    <col min="9234" max="9234" width="11.140625" style="7" customWidth="1"/>
    <col min="9235" max="9235" width="12.140625" style="7" customWidth="1"/>
    <col min="9236" max="9236" width="11.140625" style="7" customWidth="1"/>
    <col min="9237" max="9237" width="12.140625" style="7" customWidth="1"/>
    <col min="9238" max="9238" width="12.5703125" style="7" customWidth="1"/>
    <col min="9239" max="9239" width="11.42578125" style="7" customWidth="1"/>
    <col min="9240" max="9240" width="11.7109375" style="7" customWidth="1"/>
    <col min="9241" max="9241" width="13.7109375" style="7" customWidth="1"/>
    <col min="9242" max="9242" width="12.42578125" style="7" customWidth="1"/>
    <col min="9243" max="9243" width="34.7109375" style="7" customWidth="1"/>
    <col min="9244" max="9244" width="10.28515625" style="7" customWidth="1"/>
    <col min="9245" max="9245" width="9.85546875" style="7" customWidth="1"/>
    <col min="9246" max="9246" width="9.28515625" style="7" bestFit="1" customWidth="1"/>
    <col min="9247" max="9247" width="9.42578125" style="7" bestFit="1" customWidth="1"/>
    <col min="9248" max="9248" width="9.140625" style="7"/>
    <col min="9249" max="9249" width="8.85546875" style="7" customWidth="1"/>
    <col min="9250" max="9250" width="9.5703125" style="7" customWidth="1"/>
    <col min="9251" max="9251" width="7.7109375" style="7" customWidth="1"/>
    <col min="9252" max="9252" width="10.28515625" style="7" customWidth="1"/>
    <col min="9253" max="9253" width="9.7109375" style="7" customWidth="1"/>
    <col min="9254" max="9254" width="11" style="7" customWidth="1"/>
    <col min="9255" max="9255" width="12.7109375" style="7" customWidth="1"/>
    <col min="9256" max="9257" width="11" style="7" customWidth="1"/>
    <col min="9258" max="9258" width="15.140625" style="7" customWidth="1"/>
    <col min="9259" max="9259" width="10.5703125" style="7" bestFit="1" customWidth="1"/>
    <col min="9260" max="9260" width="11.28515625" style="7" customWidth="1"/>
    <col min="9261" max="9261" width="9.7109375" style="7" bestFit="1" customWidth="1"/>
    <col min="9262" max="9262" width="12.28515625" style="7" bestFit="1" customWidth="1"/>
    <col min="9263" max="9474" width="9.140625" style="7"/>
    <col min="9475" max="9475" width="0" style="7" hidden="1" customWidth="1"/>
    <col min="9476" max="9479" width="11.42578125" style="7" customWidth="1"/>
    <col min="9480" max="9480" width="8.28515625" style="7" customWidth="1"/>
    <col min="9481" max="9481" width="12.5703125" style="7" customWidth="1"/>
    <col min="9482" max="9483" width="12.7109375" style="7" customWidth="1"/>
    <col min="9484" max="9486" width="12.5703125" style="7" customWidth="1"/>
    <col min="9487" max="9487" width="12" style="7" customWidth="1"/>
    <col min="9488" max="9488" width="11" style="7" customWidth="1"/>
    <col min="9489" max="9489" width="12.28515625" style="7" customWidth="1"/>
    <col min="9490" max="9490" width="11.140625" style="7" customWidth="1"/>
    <col min="9491" max="9491" width="12.140625" style="7" customWidth="1"/>
    <col min="9492" max="9492" width="11.140625" style="7" customWidth="1"/>
    <col min="9493" max="9493" width="12.140625" style="7" customWidth="1"/>
    <col min="9494" max="9494" width="12.5703125" style="7" customWidth="1"/>
    <col min="9495" max="9495" width="11.42578125" style="7" customWidth="1"/>
    <col min="9496" max="9496" width="11.7109375" style="7" customWidth="1"/>
    <col min="9497" max="9497" width="13.7109375" style="7" customWidth="1"/>
    <col min="9498" max="9498" width="12.42578125" style="7" customWidth="1"/>
    <col min="9499" max="9499" width="34.7109375" style="7" customWidth="1"/>
    <col min="9500" max="9500" width="10.28515625" style="7" customWidth="1"/>
    <col min="9501" max="9501" width="9.85546875" style="7" customWidth="1"/>
    <col min="9502" max="9502" width="9.28515625" style="7" bestFit="1" customWidth="1"/>
    <col min="9503" max="9503" width="9.42578125" style="7" bestFit="1" customWidth="1"/>
    <col min="9504" max="9504" width="9.140625" style="7"/>
    <col min="9505" max="9505" width="8.85546875" style="7" customWidth="1"/>
    <col min="9506" max="9506" width="9.5703125" style="7" customWidth="1"/>
    <col min="9507" max="9507" width="7.7109375" style="7" customWidth="1"/>
    <col min="9508" max="9508" width="10.28515625" style="7" customWidth="1"/>
    <col min="9509" max="9509" width="9.7109375" style="7" customWidth="1"/>
    <col min="9510" max="9510" width="11" style="7" customWidth="1"/>
    <col min="9511" max="9511" width="12.7109375" style="7" customWidth="1"/>
    <col min="9512" max="9513" width="11" style="7" customWidth="1"/>
    <col min="9514" max="9514" width="15.140625" style="7" customWidth="1"/>
    <col min="9515" max="9515" width="10.5703125" style="7" bestFit="1" customWidth="1"/>
    <col min="9516" max="9516" width="11.28515625" style="7" customWidth="1"/>
    <col min="9517" max="9517" width="9.7109375" style="7" bestFit="1" customWidth="1"/>
    <col min="9518" max="9518" width="12.28515625" style="7" bestFit="1" customWidth="1"/>
    <col min="9519" max="9730" width="9.140625" style="7"/>
    <col min="9731" max="9731" width="0" style="7" hidden="1" customWidth="1"/>
    <col min="9732" max="9735" width="11.42578125" style="7" customWidth="1"/>
    <col min="9736" max="9736" width="8.28515625" style="7" customWidth="1"/>
    <col min="9737" max="9737" width="12.5703125" style="7" customWidth="1"/>
    <col min="9738" max="9739" width="12.7109375" style="7" customWidth="1"/>
    <col min="9740" max="9742" width="12.5703125" style="7" customWidth="1"/>
    <col min="9743" max="9743" width="12" style="7" customWidth="1"/>
    <col min="9744" max="9744" width="11" style="7" customWidth="1"/>
    <col min="9745" max="9745" width="12.28515625" style="7" customWidth="1"/>
    <col min="9746" max="9746" width="11.140625" style="7" customWidth="1"/>
    <col min="9747" max="9747" width="12.140625" style="7" customWidth="1"/>
    <col min="9748" max="9748" width="11.140625" style="7" customWidth="1"/>
    <col min="9749" max="9749" width="12.140625" style="7" customWidth="1"/>
    <col min="9750" max="9750" width="12.5703125" style="7" customWidth="1"/>
    <col min="9751" max="9751" width="11.42578125" style="7" customWidth="1"/>
    <col min="9752" max="9752" width="11.7109375" style="7" customWidth="1"/>
    <col min="9753" max="9753" width="13.7109375" style="7" customWidth="1"/>
    <col min="9754" max="9754" width="12.42578125" style="7" customWidth="1"/>
    <col min="9755" max="9755" width="34.7109375" style="7" customWidth="1"/>
    <col min="9756" max="9756" width="10.28515625" style="7" customWidth="1"/>
    <col min="9757" max="9757" width="9.85546875" style="7" customWidth="1"/>
    <col min="9758" max="9758" width="9.28515625" style="7" bestFit="1" customWidth="1"/>
    <col min="9759" max="9759" width="9.42578125" style="7" bestFit="1" customWidth="1"/>
    <col min="9760" max="9760" width="9.140625" style="7"/>
    <col min="9761" max="9761" width="8.85546875" style="7" customWidth="1"/>
    <col min="9762" max="9762" width="9.5703125" style="7" customWidth="1"/>
    <col min="9763" max="9763" width="7.7109375" style="7" customWidth="1"/>
    <col min="9764" max="9764" width="10.28515625" style="7" customWidth="1"/>
    <col min="9765" max="9765" width="9.7109375" style="7" customWidth="1"/>
    <col min="9766" max="9766" width="11" style="7" customWidth="1"/>
    <col min="9767" max="9767" width="12.7109375" style="7" customWidth="1"/>
    <col min="9768" max="9769" width="11" style="7" customWidth="1"/>
    <col min="9770" max="9770" width="15.140625" style="7" customWidth="1"/>
    <col min="9771" max="9771" width="10.5703125" style="7" bestFit="1" customWidth="1"/>
    <col min="9772" max="9772" width="11.28515625" style="7" customWidth="1"/>
    <col min="9773" max="9773" width="9.7109375" style="7" bestFit="1" customWidth="1"/>
    <col min="9774" max="9774" width="12.28515625" style="7" bestFit="1" customWidth="1"/>
    <col min="9775" max="9986" width="9.140625" style="7"/>
    <col min="9987" max="9987" width="0" style="7" hidden="1" customWidth="1"/>
    <col min="9988" max="9991" width="11.42578125" style="7" customWidth="1"/>
    <col min="9992" max="9992" width="8.28515625" style="7" customWidth="1"/>
    <col min="9993" max="9993" width="12.5703125" style="7" customWidth="1"/>
    <col min="9994" max="9995" width="12.7109375" style="7" customWidth="1"/>
    <col min="9996" max="9998" width="12.5703125" style="7" customWidth="1"/>
    <col min="9999" max="9999" width="12" style="7" customWidth="1"/>
    <col min="10000" max="10000" width="11" style="7" customWidth="1"/>
    <col min="10001" max="10001" width="12.28515625" style="7" customWidth="1"/>
    <col min="10002" max="10002" width="11.140625" style="7" customWidth="1"/>
    <col min="10003" max="10003" width="12.140625" style="7" customWidth="1"/>
    <col min="10004" max="10004" width="11.140625" style="7" customWidth="1"/>
    <col min="10005" max="10005" width="12.140625" style="7" customWidth="1"/>
    <col min="10006" max="10006" width="12.5703125" style="7" customWidth="1"/>
    <col min="10007" max="10007" width="11.42578125" style="7" customWidth="1"/>
    <col min="10008" max="10008" width="11.7109375" style="7" customWidth="1"/>
    <col min="10009" max="10009" width="13.7109375" style="7" customWidth="1"/>
    <col min="10010" max="10010" width="12.42578125" style="7" customWidth="1"/>
    <col min="10011" max="10011" width="34.7109375" style="7" customWidth="1"/>
    <col min="10012" max="10012" width="10.28515625" style="7" customWidth="1"/>
    <col min="10013" max="10013" width="9.85546875" style="7" customWidth="1"/>
    <col min="10014" max="10014" width="9.28515625" style="7" bestFit="1" customWidth="1"/>
    <col min="10015" max="10015" width="9.42578125" style="7" bestFit="1" customWidth="1"/>
    <col min="10016" max="10016" width="9.140625" style="7"/>
    <col min="10017" max="10017" width="8.85546875" style="7" customWidth="1"/>
    <col min="10018" max="10018" width="9.5703125" style="7" customWidth="1"/>
    <col min="10019" max="10019" width="7.7109375" style="7" customWidth="1"/>
    <col min="10020" max="10020" width="10.28515625" style="7" customWidth="1"/>
    <col min="10021" max="10021" width="9.7109375" style="7" customWidth="1"/>
    <col min="10022" max="10022" width="11" style="7" customWidth="1"/>
    <col min="10023" max="10023" width="12.7109375" style="7" customWidth="1"/>
    <col min="10024" max="10025" width="11" style="7" customWidth="1"/>
    <col min="10026" max="10026" width="15.140625" style="7" customWidth="1"/>
    <col min="10027" max="10027" width="10.5703125" style="7" bestFit="1" customWidth="1"/>
    <col min="10028" max="10028" width="11.28515625" style="7" customWidth="1"/>
    <col min="10029" max="10029" width="9.7109375" style="7" bestFit="1" customWidth="1"/>
    <col min="10030" max="10030" width="12.28515625" style="7" bestFit="1" customWidth="1"/>
    <col min="10031" max="10242" width="9.140625" style="7"/>
    <col min="10243" max="10243" width="0" style="7" hidden="1" customWidth="1"/>
    <col min="10244" max="10247" width="11.42578125" style="7" customWidth="1"/>
    <col min="10248" max="10248" width="8.28515625" style="7" customWidth="1"/>
    <col min="10249" max="10249" width="12.5703125" style="7" customWidth="1"/>
    <col min="10250" max="10251" width="12.7109375" style="7" customWidth="1"/>
    <col min="10252" max="10254" width="12.5703125" style="7" customWidth="1"/>
    <col min="10255" max="10255" width="12" style="7" customWidth="1"/>
    <col min="10256" max="10256" width="11" style="7" customWidth="1"/>
    <col min="10257" max="10257" width="12.28515625" style="7" customWidth="1"/>
    <col min="10258" max="10258" width="11.140625" style="7" customWidth="1"/>
    <col min="10259" max="10259" width="12.140625" style="7" customWidth="1"/>
    <col min="10260" max="10260" width="11.140625" style="7" customWidth="1"/>
    <col min="10261" max="10261" width="12.140625" style="7" customWidth="1"/>
    <col min="10262" max="10262" width="12.5703125" style="7" customWidth="1"/>
    <col min="10263" max="10263" width="11.42578125" style="7" customWidth="1"/>
    <col min="10264" max="10264" width="11.7109375" style="7" customWidth="1"/>
    <col min="10265" max="10265" width="13.7109375" style="7" customWidth="1"/>
    <col min="10266" max="10266" width="12.42578125" style="7" customWidth="1"/>
    <col min="10267" max="10267" width="34.7109375" style="7" customWidth="1"/>
    <col min="10268" max="10268" width="10.28515625" style="7" customWidth="1"/>
    <col min="10269" max="10269" width="9.85546875" style="7" customWidth="1"/>
    <col min="10270" max="10270" width="9.28515625" style="7" bestFit="1" customWidth="1"/>
    <col min="10271" max="10271" width="9.42578125" style="7" bestFit="1" customWidth="1"/>
    <col min="10272" max="10272" width="9.140625" style="7"/>
    <col min="10273" max="10273" width="8.85546875" style="7" customWidth="1"/>
    <col min="10274" max="10274" width="9.5703125" style="7" customWidth="1"/>
    <col min="10275" max="10275" width="7.7109375" style="7" customWidth="1"/>
    <col min="10276" max="10276" width="10.28515625" style="7" customWidth="1"/>
    <col min="10277" max="10277" width="9.7109375" style="7" customWidth="1"/>
    <col min="10278" max="10278" width="11" style="7" customWidth="1"/>
    <col min="10279" max="10279" width="12.7109375" style="7" customWidth="1"/>
    <col min="10280" max="10281" width="11" style="7" customWidth="1"/>
    <col min="10282" max="10282" width="15.140625" style="7" customWidth="1"/>
    <col min="10283" max="10283" width="10.5703125" style="7" bestFit="1" customWidth="1"/>
    <col min="10284" max="10284" width="11.28515625" style="7" customWidth="1"/>
    <col min="10285" max="10285" width="9.7109375" style="7" bestFit="1" customWidth="1"/>
    <col min="10286" max="10286" width="12.28515625" style="7" bestFit="1" customWidth="1"/>
    <col min="10287" max="10498" width="9.140625" style="7"/>
    <col min="10499" max="10499" width="0" style="7" hidden="1" customWidth="1"/>
    <col min="10500" max="10503" width="11.42578125" style="7" customWidth="1"/>
    <col min="10504" max="10504" width="8.28515625" style="7" customWidth="1"/>
    <col min="10505" max="10505" width="12.5703125" style="7" customWidth="1"/>
    <col min="10506" max="10507" width="12.7109375" style="7" customWidth="1"/>
    <col min="10508" max="10510" width="12.5703125" style="7" customWidth="1"/>
    <col min="10511" max="10511" width="12" style="7" customWidth="1"/>
    <col min="10512" max="10512" width="11" style="7" customWidth="1"/>
    <col min="10513" max="10513" width="12.28515625" style="7" customWidth="1"/>
    <col min="10514" max="10514" width="11.140625" style="7" customWidth="1"/>
    <col min="10515" max="10515" width="12.140625" style="7" customWidth="1"/>
    <col min="10516" max="10516" width="11.140625" style="7" customWidth="1"/>
    <col min="10517" max="10517" width="12.140625" style="7" customWidth="1"/>
    <col min="10518" max="10518" width="12.5703125" style="7" customWidth="1"/>
    <col min="10519" max="10519" width="11.42578125" style="7" customWidth="1"/>
    <col min="10520" max="10520" width="11.7109375" style="7" customWidth="1"/>
    <col min="10521" max="10521" width="13.7109375" style="7" customWidth="1"/>
    <col min="10522" max="10522" width="12.42578125" style="7" customWidth="1"/>
    <col min="10523" max="10523" width="34.7109375" style="7" customWidth="1"/>
    <col min="10524" max="10524" width="10.28515625" style="7" customWidth="1"/>
    <col min="10525" max="10525" width="9.85546875" style="7" customWidth="1"/>
    <col min="10526" max="10526" width="9.28515625" style="7" bestFit="1" customWidth="1"/>
    <col min="10527" max="10527" width="9.42578125" style="7" bestFit="1" customWidth="1"/>
    <col min="10528" max="10528" width="9.140625" style="7"/>
    <col min="10529" max="10529" width="8.85546875" style="7" customWidth="1"/>
    <col min="10530" max="10530" width="9.5703125" style="7" customWidth="1"/>
    <col min="10531" max="10531" width="7.7109375" style="7" customWidth="1"/>
    <col min="10532" max="10532" width="10.28515625" style="7" customWidth="1"/>
    <col min="10533" max="10533" width="9.7109375" style="7" customWidth="1"/>
    <col min="10534" max="10534" width="11" style="7" customWidth="1"/>
    <col min="10535" max="10535" width="12.7109375" style="7" customWidth="1"/>
    <col min="10536" max="10537" width="11" style="7" customWidth="1"/>
    <col min="10538" max="10538" width="15.140625" style="7" customWidth="1"/>
    <col min="10539" max="10539" width="10.5703125" style="7" bestFit="1" customWidth="1"/>
    <col min="10540" max="10540" width="11.28515625" style="7" customWidth="1"/>
    <col min="10541" max="10541" width="9.7109375" style="7" bestFit="1" customWidth="1"/>
    <col min="10542" max="10542" width="12.28515625" style="7" bestFit="1" customWidth="1"/>
    <col min="10543" max="10754" width="9.140625" style="7"/>
    <col min="10755" max="10755" width="0" style="7" hidden="1" customWidth="1"/>
    <col min="10756" max="10759" width="11.42578125" style="7" customWidth="1"/>
    <col min="10760" max="10760" width="8.28515625" style="7" customWidth="1"/>
    <col min="10761" max="10761" width="12.5703125" style="7" customWidth="1"/>
    <col min="10762" max="10763" width="12.7109375" style="7" customWidth="1"/>
    <col min="10764" max="10766" width="12.5703125" style="7" customWidth="1"/>
    <col min="10767" max="10767" width="12" style="7" customWidth="1"/>
    <col min="10768" max="10768" width="11" style="7" customWidth="1"/>
    <col min="10769" max="10769" width="12.28515625" style="7" customWidth="1"/>
    <col min="10770" max="10770" width="11.140625" style="7" customWidth="1"/>
    <col min="10771" max="10771" width="12.140625" style="7" customWidth="1"/>
    <col min="10772" max="10772" width="11.140625" style="7" customWidth="1"/>
    <col min="10773" max="10773" width="12.140625" style="7" customWidth="1"/>
    <col min="10774" max="10774" width="12.5703125" style="7" customWidth="1"/>
    <col min="10775" max="10775" width="11.42578125" style="7" customWidth="1"/>
    <col min="10776" max="10776" width="11.7109375" style="7" customWidth="1"/>
    <col min="10777" max="10777" width="13.7109375" style="7" customWidth="1"/>
    <col min="10778" max="10778" width="12.42578125" style="7" customWidth="1"/>
    <col min="10779" max="10779" width="34.7109375" style="7" customWidth="1"/>
    <col min="10780" max="10780" width="10.28515625" style="7" customWidth="1"/>
    <col min="10781" max="10781" width="9.85546875" style="7" customWidth="1"/>
    <col min="10782" max="10782" width="9.28515625" style="7" bestFit="1" customWidth="1"/>
    <col min="10783" max="10783" width="9.42578125" style="7" bestFit="1" customWidth="1"/>
    <col min="10784" max="10784" width="9.140625" style="7"/>
    <col min="10785" max="10785" width="8.85546875" style="7" customWidth="1"/>
    <col min="10786" max="10786" width="9.5703125" style="7" customWidth="1"/>
    <col min="10787" max="10787" width="7.7109375" style="7" customWidth="1"/>
    <col min="10788" max="10788" width="10.28515625" style="7" customWidth="1"/>
    <col min="10789" max="10789" width="9.7109375" style="7" customWidth="1"/>
    <col min="10790" max="10790" width="11" style="7" customWidth="1"/>
    <col min="10791" max="10791" width="12.7109375" style="7" customWidth="1"/>
    <col min="10792" max="10793" width="11" style="7" customWidth="1"/>
    <col min="10794" max="10794" width="15.140625" style="7" customWidth="1"/>
    <col min="10795" max="10795" width="10.5703125" style="7" bestFit="1" customWidth="1"/>
    <col min="10796" max="10796" width="11.28515625" style="7" customWidth="1"/>
    <col min="10797" max="10797" width="9.7109375" style="7" bestFit="1" customWidth="1"/>
    <col min="10798" max="10798" width="12.28515625" style="7" bestFit="1" customWidth="1"/>
    <col min="10799" max="11010" width="9.140625" style="7"/>
    <col min="11011" max="11011" width="0" style="7" hidden="1" customWidth="1"/>
    <col min="11012" max="11015" width="11.42578125" style="7" customWidth="1"/>
    <col min="11016" max="11016" width="8.28515625" style="7" customWidth="1"/>
    <col min="11017" max="11017" width="12.5703125" style="7" customWidth="1"/>
    <col min="11018" max="11019" width="12.7109375" style="7" customWidth="1"/>
    <col min="11020" max="11022" width="12.5703125" style="7" customWidth="1"/>
    <col min="11023" max="11023" width="12" style="7" customWidth="1"/>
    <col min="11024" max="11024" width="11" style="7" customWidth="1"/>
    <col min="11025" max="11025" width="12.28515625" style="7" customWidth="1"/>
    <col min="11026" max="11026" width="11.140625" style="7" customWidth="1"/>
    <col min="11027" max="11027" width="12.140625" style="7" customWidth="1"/>
    <col min="11028" max="11028" width="11.140625" style="7" customWidth="1"/>
    <col min="11029" max="11029" width="12.140625" style="7" customWidth="1"/>
    <col min="11030" max="11030" width="12.5703125" style="7" customWidth="1"/>
    <col min="11031" max="11031" width="11.42578125" style="7" customWidth="1"/>
    <col min="11032" max="11032" width="11.7109375" style="7" customWidth="1"/>
    <col min="11033" max="11033" width="13.7109375" style="7" customWidth="1"/>
    <col min="11034" max="11034" width="12.42578125" style="7" customWidth="1"/>
    <col min="11035" max="11035" width="34.7109375" style="7" customWidth="1"/>
    <col min="11036" max="11036" width="10.28515625" style="7" customWidth="1"/>
    <col min="11037" max="11037" width="9.85546875" style="7" customWidth="1"/>
    <col min="11038" max="11038" width="9.28515625" style="7" bestFit="1" customWidth="1"/>
    <col min="11039" max="11039" width="9.42578125" style="7" bestFit="1" customWidth="1"/>
    <col min="11040" max="11040" width="9.140625" style="7"/>
    <col min="11041" max="11041" width="8.85546875" style="7" customWidth="1"/>
    <col min="11042" max="11042" width="9.5703125" style="7" customWidth="1"/>
    <col min="11043" max="11043" width="7.7109375" style="7" customWidth="1"/>
    <col min="11044" max="11044" width="10.28515625" style="7" customWidth="1"/>
    <col min="11045" max="11045" width="9.7109375" style="7" customWidth="1"/>
    <col min="11046" max="11046" width="11" style="7" customWidth="1"/>
    <col min="11047" max="11047" width="12.7109375" style="7" customWidth="1"/>
    <col min="11048" max="11049" width="11" style="7" customWidth="1"/>
    <col min="11050" max="11050" width="15.140625" style="7" customWidth="1"/>
    <col min="11051" max="11051" width="10.5703125" style="7" bestFit="1" customWidth="1"/>
    <col min="11052" max="11052" width="11.28515625" style="7" customWidth="1"/>
    <col min="11053" max="11053" width="9.7109375" style="7" bestFit="1" customWidth="1"/>
    <col min="11054" max="11054" width="12.28515625" style="7" bestFit="1" customWidth="1"/>
    <col min="11055" max="11266" width="9.140625" style="7"/>
    <col min="11267" max="11267" width="0" style="7" hidden="1" customWidth="1"/>
    <col min="11268" max="11271" width="11.42578125" style="7" customWidth="1"/>
    <col min="11272" max="11272" width="8.28515625" style="7" customWidth="1"/>
    <col min="11273" max="11273" width="12.5703125" style="7" customWidth="1"/>
    <col min="11274" max="11275" width="12.7109375" style="7" customWidth="1"/>
    <col min="11276" max="11278" width="12.5703125" style="7" customWidth="1"/>
    <col min="11279" max="11279" width="12" style="7" customWidth="1"/>
    <col min="11280" max="11280" width="11" style="7" customWidth="1"/>
    <col min="11281" max="11281" width="12.28515625" style="7" customWidth="1"/>
    <col min="11282" max="11282" width="11.140625" style="7" customWidth="1"/>
    <col min="11283" max="11283" width="12.140625" style="7" customWidth="1"/>
    <col min="11284" max="11284" width="11.140625" style="7" customWidth="1"/>
    <col min="11285" max="11285" width="12.140625" style="7" customWidth="1"/>
    <col min="11286" max="11286" width="12.5703125" style="7" customWidth="1"/>
    <col min="11287" max="11287" width="11.42578125" style="7" customWidth="1"/>
    <col min="11288" max="11288" width="11.7109375" style="7" customWidth="1"/>
    <col min="11289" max="11289" width="13.7109375" style="7" customWidth="1"/>
    <col min="11290" max="11290" width="12.42578125" style="7" customWidth="1"/>
    <col min="11291" max="11291" width="34.7109375" style="7" customWidth="1"/>
    <col min="11292" max="11292" width="10.28515625" style="7" customWidth="1"/>
    <col min="11293" max="11293" width="9.85546875" style="7" customWidth="1"/>
    <col min="11294" max="11294" width="9.28515625" style="7" bestFit="1" customWidth="1"/>
    <col min="11295" max="11295" width="9.42578125" style="7" bestFit="1" customWidth="1"/>
    <col min="11296" max="11296" width="9.140625" style="7"/>
    <col min="11297" max="11297" width="8.85546875" style="7" customWidth="1"/>
    <col min="11298" max="11298" width="9.5703125" style="7" customWidth="1"/>
    <col min="11299" max="11299" width="7.7109375" style="7" customWidth="1"/>
    <col min="11300" max="11300" width="10.28515625" style="7" customWidth="1"/>
    <col min="11301" max="11301" width="9.7109375" style="7" customWidth="1"/>
    <col min="11302" max="11302" width="11" style="7" customWidth="1"/>
    <col min="11303" max="11303" width="12.7109375" style="7" customWidth="1"/>
    <col min="11304" max="11305" width="11" style="7" customWidth="1"/>
    <col min="11306" max="11306" width="15.140625" style="7" customWidth="1"/>
    <col min="11307" max="11307" width="10.5703125" style="7" bestFit="1" customWidth="1"/>
    <col min="11308" max="11308" width="11.28515625" style="7" customWidth="1"/>
    <col min="11309" max="11309" width="9.7109375" style="7" bestFit="1" customWidth="1"/>
    <col min="11310" max="11310" width="12.28515625" style="7" bestFit="1" customWidth="1"/>
    <col min="11311" max="11522" width="9.140625" style="7"/>
    <col min="11523" max="11523" width="0" style="7" hidden="1" customWidth="1"/>
    <col min="11524" max="11527" width="11.42578125" style="7" customWidth="1"/>
    <col min="11528" max="11528" width="8.28515625" style="7" customWidth="1"/>
    <col min="11529" max="11529" width="12.5703125" style="7" customWidth="1"/>
    <col min="11530" max="11531" width="12.7109375" style="7" customWidth="1"/>
    <col min="11532" max="11534" width="12.5703125" style="7" customWidth="1"/>
    <col min="11535" max="11535" width="12" style="7" customWidth="1"/>
    <col min="11536" max="11536" width="11" style="7" customWidth="1"/>
    <col min="11537" max="11537" width="12.28515625" style="7" customWidth="1"/>
    <col min="11538" max="11538" width="11.140625" style="7" customWidth="1"/>
    <col min="11539" max="11539" width="12.140625" style="7" customWidth="1"/>
    <col min="11540" max="11540" width="11.140625" style="7" customWidth="1"/>
    <col min="11541" max="11541" width="12.140625" style="7" customWidth="1"/>
    <col min="11542" max="11542" width="12.5703125" style="7" customWidth="1"/>
    <col min="11543" max="11543" width="11.42578125" style="7" customWidth="1"/>
    <col min="11544" max="11544" width="11.7109375" style="7" customWidth="1"/>
    <col min="11545" max="11545" width="13.7109375" style="7" customWidth="1"/>
    <col min="11546" max="11546" width="12.42578125" style="7" customWidth="1"/>
    <col min="11547" max="11547" width="34.7109375" style="7" customWidth="1"/>
    <col min="11548" max="11548" width="10.28515625" style="7" customWidth="1"/>
    <col min="11549" max="11549" width="9.85546875" style="7" customWidth="1"/>
    <col min="11550" max="11550" width="9.28515625" style="7" bestFit="1" customWidth="1"/>
    <col min="11551" max="11551" width="9.42578125" style="7" bestFit="1" customWidth="1"/>
    <col min="11552" max="11552" width="9.140625" style="7"/>
    <col min="11553" max="11553" width="8.85546875" style="7" customWidth="1"/>
    <col min="11554" max="11554" width="9.5703125" style="7" customWidth="1"/>
    <col min="11555" max="11555" width="7.7109375" style="7" customWidth="1"/>
    <col min="11556" max="11556" width="10.28515625" style="7" customWidth="1"/>
    <col min="11557" max="11557" width="9.7109375" style="7" customWidth="1"/>
    <col min="11558" max="11558" width="11" style="7" customWidth="1"/>
    <col min="11559" max="11559" width="12.7109375" style="7" customWidth="1"/>
    <col min="11560" max="11561" width="11" style="7" customWidth="1"/>
    <col min="11562" max="11562" width="15.140625" style="7" customWidth="1"/>
    <col min="11563" max="11563" width="10.5703125" style="7" bestFit="1" customWidth="1"/>
    <col min="11564" max="11564" width="11.28515625" style="7" customWidth="1"/>
    <col min="11565" max="11565" width="9.7109375" style="7" bestFit="1" customWidth="1"/>
    <col min="11566" max="11566" width="12.28515625" style="7" bestFit="1" customWidth="1"/>
    <col min="11567" max="11778" width="9.140625" style="7"/>
    <col min="11779" max="11779" width="0" style="7" hidden="1" customWidth="1"/>
    <col min="11780" max="11783" width="11.42578125" style="7" customWidth="1"/>
    <col min="11784" max="11784" width="8.28515625" style="7" customWidth="1"/>
    <col min="11785" max="11785" width="12.5703125" style="7" customWidth="1"/>
    <col min="11786" max="11787" width="12.7109375" style="7" customWidth="1"/>
    <col min="11788" max="11790" width="12.5703125" style="7" customWidth="1"/>
    <col min="11791" max="11791" width="12" style="7" customWidth="1"/>
    <col min="11792" max="11792" width="11" style="7" customWidth="1"/>
    <col min="11793" max="11793" width="12.28515625" style="7" customWidth="1"/>
    <col min="11794" max="11794" width="11.140625" style="7" customWidth="1"/>
    <col min="11795" max="11795" width="12.140625" style="7" customWidth="1"/>
    <col min="11796" max="11796" width="11.140625" style="7" customWidth="1"/>
    <col min="11797" max="11797" width="12.140625" style="7" customWidth="1"/>
    <col min="11798" max="11798" width="12.5703125" style="7" customWidth="1"/>
    <col min="11799" max="11799" width="11.42578125" style="7" customWidth="1"/>
    <col min="11800" max="11800" width="11.7109375" style="7" customWidth="1"/>
    <col min="11801" max="11801" width="13.7109375" style="7" customWidth="1"/>
    <col min="11802" max="11802" width="12.42578125" style="7" customWidth="1"/>
    <col min="11803" max="11803" width="34.7109375" style="7" customWidth="1"/>
    <col min="11804" max="11804" width="10.28515625" style="7" customWidth="1"/>
    <col min="11805" max="11805" width="9.85546875" style="7" customWidth="1"/>
    <col min="11806" max="11806" width="9.28515625" style="7" bestFit="1" customWidth="1"/>
    <col min="11807" max="11807" width="9.42578125" style="7" bestFit="1" customWidth="1"/>
    <col min="11808" max="11808" width="9.140625" style="7"/>
    <col min="11809" max="11809" width="8.85546875" style="7" customWidth="1"/>
    <col min="11810" max="11810" width="9.5703125" style="7" customWidth="1"/>
    <col min="11811" max="11811" width="7.7109375" style="7" customWidth="1"/>
    <col min="11812" max="11812" width="10.28515625" style="7" customWidth="1"/>
    <col min="11813" max="11813" width="9.7109375" style="7" customWidth="1"/>
    <col min="11814" max="11814" width="11" style="7" customWidth="1"/>
    <col min="11815" max="11815" width="12.7109375" style="7" customWidth="1"/>
    <col min="11816" max="11817" width="11" style="7" customWidth="1"/>
    <col min="11818" max="11818" width="15.140625" style="7" customWidth="1"/>
    <col min="11819" max="11819" width="10.5703125" style="7" bestFit="1" customWidth="1"/>
    <col min="11820" max="11820" width="11.28515625" style="7" customWidth="1"/>
    <col min="11821" max="11821" width="9.7109375" style="7" bestFit="1" customWidth="1"/>
    <col min="11822" max="11822" width="12.28515625" style="7" bestFit="1" customWidth="1"/>
    <col min="11823" max="12034" width="9.140625" style="7"/>
    <col min="12035" max="12035" width="0" style="7" hidden="1" customWidth="1"/>
    <col min="12036" max="12039" width="11.42578125" style="7" customWidth="1"/>
    <col min="12040" max="12040" width="8.28515625" style="7" customWidth="1"/>
    <col min="12041" max="12041" width="12.5703125" style="7" customWidth="1"/>
    <col min="12042" max="12043" width="12.7109375" style="7" customWidth="1"/>
    <col min="12044" max="12046" width="12.5703125" style="7" customWidth="1"/>
    <col min="12047" max="12047" width="12" style="7" customWidth="1"/>
    <col min="12048" max="12048" width="11" style="7" customWidth="1"/>
    <col min="12049" max="12049" width="12.28515625" style="7" customWidth="1"/>
    <col min="12050" max="12050" width="11.140625" style="7" customWidth="1"/>
    <col min="12051" max="12051" width="12.140625" style="7" customWidth="1"/>
    <col min="12052" max="12052" width="11.140625" style="7" customWidth="1"/>
    <col min="12053" max="12053" width="12.140625" style="7" customWidth="1"/>
    <col min="12054" max="12054" width="12.5703125" style="7" customWidth="1"/>
    <col min="12055" max="12055" width="11.42578125" style="7" customWidth="1"/>
    <col min="12056" max="12056" width="11.7109375" style="7" customWidth="1"/>
    <col min="12057" max="12057" width="13.7109375" style="7" customWidth="1"/>
    <col min="12058" max="12058" width="12.42578125" style="7" customWidth="1"/>
    <col min="12059" max="12059" width="34.7109375" style="7" customWidth="1"/>
    <col min="12060" max="12060" width="10.28515625" style="7" customWidth="1"/>
    <col min="12061" max="12061" width="9.85546875" style="7" customWidth="1"/>
    <col min="12062" max="12062" width="9.28515625" style="7" bestFit="1" customWidth="1"/>
    <col min="12063" max="12063" width="9.42578125" style="7" bestFit="1" customWidth="1"/>
    <col min="12064" max="12064" width="9.140625" style="7"/>
    <col min="12065" max="12065" width="8.85546875" style="7" customWidth="1"/>
    <col min="12066" max="12066" width="9.5703125" style="7" customWidth="1"/>
    <col min="12067" max="12067" width="7.7109375" style="7" customWidth="1"/>
    <col min="12068" max="12068" width="10.28515625" style="7" customWidth="1"/>
    <col min="12069" max="12069" width="9.7109375" style="7" customWidth="1"/>
    <col min="12070" max="12070" width="11" style="7" customWidth="1"/>
    <col min="12071" max="12071" width="12.7109375" style="7" customWidth="1"/>
    <col min="12072" max="12073" width="11" style="7" customWidth="1"/>
    <col min="12074" max="12074" width="15.140625" style="7" customWidth="1"/>
    <col min="12075" max="12075" width="10.5703125" style="7" bestFit="1" customWidth="1"/>
    <col min="12076" max="12076" width="11.28515625" style="7" customWidth="1"/>
    <col min="12077" max="12077" width="9.7109375" style="7" bestFit="1" customWidth="1"/>
    <col min="12078" max="12078" width="12.28515625" style="7" bestFit="1" customWidth="1"/>
    <col min="12079" max="12290" width="9.140625" style="7"/>
    <col min="12291" max="12291" width="0" style="7" hidden="1" customWidth="1"/>
    <col min="12292" max="12295" width="11.42578125" style="7" customWidth="1"/>
    <col min="12296" max="12296" width="8.28515625" style="7" customWidth="1"/>
    <col min="12297" max="12297" width="12.5703125" style="7" customWidth="1"/>
    <col min="12298" max="12299" width="12.7109375" style="7" customWidth="1"/>
    <col min="12300" max="12302" width="12.5703125" style="7" customWidth="1"/>
    <col min="12303" max="12303" width="12" style="7" customWidth="1"/>
    <col min="12304" max="12304" width="11" style="7" customWidth="1"/>
    <col min="12305" max="12305" width="12.28515625" style="7" customWidth="1"/>
    <col min="12306" max="12306" width="11.140625" style="7" customWidth="1"/>
    <col min="12307" max="12307" width="12.140625" style="7" customWidth="1"/>
    <col min="12308" max="12308" width="11.140625" style="7" customWidth="1"/>
    <col min="12309" max="12309" width="12.140625" style="7" customWidth="1"/>
    <col min="12310" max="12310" width="12.5703125" style="7" customWidth="1"/>
    <col min="12311" max="12311" width="11.42578125" style="7" customWidth="1"/>
    <col min="12312" max="12312" width="11.7109375" style="7" customWidth="1"/>
    <col min="12313" max="12313" width="13.7109375" style="7" customWidth="1"/>
    <col min="12314" max="12314" width="12.42578125" style="7" customWidth="1"/>
    <col min="12315" max="12315" width="34.7109375" style="7" customWidth="1"/>
    <col min="12316" max="12316" width="10.28515625" style="7" customWidth="1"/>
    <col min="12317" max="12317" width="9.85546875" style="7" customWidth="1"/>
    <col min="12318" max="12318" width="9.28515625" style="7" bestFit="1" customWidth="1"/>
    <col min="12319" max="12319" width="9.42578125" style="7" bestFit="1" customWidth="1"/>
    <col min="12320" max="12320" width="9.140625" style="7"/>
    <col min="12321" max="12321" width="8.85546875" style="7" customWidth="1"/>
    <col min="12322" max="12322" width="9.5703125" style="7" customWidth="1"/>
    <col min="12323" max="12323" width="7.7109375" style="7" customWidth="1"/>
    <col min="12324" max="12324" width="10.28515625" style="7" customWidth="1"/>
    <col min="12325" max="12325" width="9.7109375" style="7" customWidth="1"/>
    <col min="12326" max="12326" width="11" style="7" customWidth="1"/>
    <col min="12327" max="12327" width="12.7109375" style="7" customWidth="1"/>
    <col min="12328" max="12329" width="11" style="7" customWidth="1"/>
    <col min="12330" max="12330" width="15.140625" style="7" customWidth="1"/>
    <col min="12331" max="12331" width="10.5703125" style="7" bestFit="1" customWidth="1"/>
    <col min="12332" max="12332" width="11.28515625" style="7" customWidth="1"/>
    <col min="12333" max="12333" width="9.7109375" style="7" bestFit="1" customWidth="1"/>
    <col min="12334" max="12334" width="12.28515625" style="7" bestFit="1" customWidth="1"/>
    <col min="12335" max="12546" width="9.140625" style="7"/>
    <col min="12547" max="12547" width="0" style="7" hidden="1" customWidth="1"/>
    <col min="12548" max="12551" width="11.42578125" style="7" customWidth="1"/>
    <col min="12552" max="12552" width="8.28515625" style="7" customWidth="1"/>
    <col min="12553" max="12553" width="12.5703125" style="7" customWidth="1"/>
    <col min="12554" max="12555" width="12.7109375" style="7" customWidth="1"/>
    <col min="12556" max="12558" width="12.5703125" style="7" customWidth="1"/>
    <col min="12559" max="12559" width="12" style="7" customWidth="1"/>
    <col min="12560" max="12560" width="11" style="7" customWidth="1"/>
    <col min="12561" max="12561" width="12.28515625" style="7" customWidth="1"/>
    <col min="12562" max="12562" width="11.140625" style="7" customWidth="1"/>
    <col min="12563" max="12563" width="12.140625" style="7" customWidth="1"/>
    <col min="12564" max="12564" width="11.140625" style="7" customWidth="1"/>
    <col min="12565" max="12565" width="12.140625" style="7" customWidth="1"/>
    <col min="12566" max="12566" width="12.5703125" style="7" customWidth="1"/>
    <col min="12567" max="12567" width="11.42578125" style="7" customWidth="1"/>
    <col min="12568" max="12568" width="11.7109375" style="7" customWidth="1"/>
    <col min="12569" max="12569" width="13.7109375" style="7" customWidth="1"/>
    <col min="12570" max="12570" width="12.42578125" style="7" customWidth="1"/>
    <col min="12571" max="12571" width="34.7109375" style="7" customWidth="1"/>
    <col min="12572" max="12572" width="10.28515625" style="7" customWidth="1"/>
    <col min="12573" max="12573" width="9.85546875" style="7" customWidth="1"/>
    <col min="12574" max="12574" width="9.28515625" style="7" bestFit="1" customWidth="1"/>
    <col min="12575" max="12575" width="9.42578125" style="7" bestFit="1" customWidth="1"/>
    <col min="12576" max="12576" width="9.140625" style="7"/>
    <col min="12577" max="12577" width="8.85546875" style="7" customWidth="1"/>
    <col min="12578" max="12578" width="9.5703125" style="7" customWidth="1"/>
    <col min="12579" max="12579" width="7.7109375" style="7" customWidth="1"/>
    <col min="12580" max="12580" width="10.28515625" style="7" customWidth="1"/>
    <col min="12581" max="12581" width="9.7109375" style="7" customWidth="1"/>
    <col min="12582" max="12582" width="11" style="7" customWidth="1"/>
    <col min="12583" max="12583" width="12.7109375" style="7" customWidth="1"/>
    <col min="12584" max="12585" width="11" style="7" customWidth="1"/>
    <col min="12586" max="12586" width="15.140625" style="7" customWidth="1"/>
    <col min="12587" max="12587" width="10.5703125" style="7" bestFit="1" customWidth="1"/>
    <col min="12588" max="12588" width="11.28515625" style="7" customWidth="1"/>
    <col min="12589" max="12589" width="9.7109375" style="7" bestFit="1" customWidth="1"/>
    <col min="12590" max="12590" width="12.28515625" style="7" bestFit="1" customWidth="1"/>
    <col min="12591" max="12802" width="9.140625" style="7"/>
    <col min="12803" max="12803" width="0" style="7" hidden="1" customWidth="1"/>
    <col min="12804" max="12807" width="11.42578125" style="7" customWidth="1"/>
    <col min="12808" max="12808" width="8.28515625" style="7" customWidth="1"/>
    <col min="12809" max="12809" width="12.5703125" style="7" customWidth="1"/>
    <col min="12810" max="12811" width="12.7109375" style="7" customWidth="1"/>
    <col min="12812" max="12814" width="12.5703125" style="7" customWidth="1"/>
    <col min="12815" max="12815" width="12" style="7" customWidth="1"/>
    <col min="12816" max="12816" width="11" style="7" customWidth="1"/>
    <col min="12817" max="12817" width="12.28515625" style="7" customWidth="1"/>
    <col min="12818" max="12818" width="11.140625" style="7" customWidth="1"/>
    <col min="12819" max="12819" width="12.140625" style="7" customWidth="1"/>
    <col min="12820" max="12820" width="11.140625" style="7" customWidth="1"/>
    <col min="12821" max="12821" width="12.140625" style="7" customWidth="1"/>
    <col min="12822" max="12822" width="12.5703125" style="7" customWidth="1"/>
    <col min="12823" max="12823" width="11.42578125" style="7" customWidth="1"/>
    <col min="12824" max="12824" width="11.7109375" style="7" customWidth="1"/>
    <col min="12825" max="12825" width="13.7109375" style="7" customWidth="1"/>
    <col min="12826" max="12826" width="12.42578125" style="7" customWidth="1"/>
    <col min="12827" max="12827" width="34.7109375" style="7" customWidth="1"/>
    <col min="12828" max="12828" width="10.28515625" style="7" customWidth="1"/>
    <col min="12829" max="12829" width="9.85546875" style="7" customWidth="1"/>
    <col min="12830" max="12830" width="9.28515625" style="7" bestFit="1" customWidth="1"/>
    <col min="12831" max="12831" width="9.42578125" style="7" bestFit="1" customWidth="1"/>
    <col min="12832" max="12832" width="9.140625" style="7"/>
    <col min="12833" max="12833" width="8.85546875" style="7" customWidth="1"/>
    <col min="12834" max="12834" width="9.5703125" style="7" customWidth="1"/>
    <col min="12835" max="12835" width="7.7109375" style="7" customWidth="1"/>
    <col min="12836" max="12836" width="10.28515625" style="7" customWidth="1"/>
    <col min="12837" max="12837" width="9.7109375" style="7" customWidth="1"/>
    <col min="12838" max="12838" width="11" style="7" customWidth="1"/>
    <col min="12839" max="12839" width="12.7109375" style="7" customWidth="1"/>
    <col min="12840" max="12841" width="11" style="7" customWidth="1"/>
    <col min="12842" max="12842" width="15.140625" style="7" customWidth="1"/>
    <col min="12843" max="12843" width="10.5703125" style="7" bestFit="1" customWidth="1"/>
    <col min="12844" max="12844" width="11.28515625" style="7" customWidth="1"/>
    <col min="12845" max="12845" width="9.7109375" style="7" bestFit="1" customWidth="1"/>
    <col min="12846" max="12846" width="12.28515625" style="7" bestFit="1" customWidth="1"/>
    <col min="12847" max="13058" width="9.140625" style="7"/>
    <col min="13059" max="13059" width="0" style="7" hidden="1" customWidth="1"/>
    <col min="13060" max="13063" width="11.42578125" style="7" customWidth="1"/>
    <col min="13064" max="13064" width="8.28515625" style="7" customWidth="1"/>
    <col min="13065" max="13065" width="12.5703125" style="7" customWidth="1"/>
    <col min="13066" max="13067" width="12.7109375" style="7" customWidth="1"/>
    <col min="13068" max="13070" width="12.5703125" style="7" customWidth="1"/>
    <col min="13071" max="13071" width="12" style="7" customWidth="1"/>
    <col min="13072" max="13072" width="11" style="7" customWidth="1"/>
    <col min="13073" max="13073" width="12.28515625" style="7" customWidth="1"/>
    <col min="13074" max="13074" width="11.140625" style="7" customWidth="1"/>
    <col min="13075" max="13075" width="12.140625" style="7" customWidth="1"/>
    <col min="13076" max="13076" width="11.140625" style="7" customWidth="1"/>
    <col min="13077" max="13077" width="12.140625" style="7" customWidth="1"/>
    <col min="13078" max="13078" width="12.5703125" style="7" customWidth="1"/>
    <col min="13079" max="13079" width="11.42578125" style="7" customWidth="1"/>
    <col min="13080" max="13080" width="11.7109375" style="7" customWidth="1"/>
    <col min="13081" max="13081" width="13.7109375" style="7" customWidth="1"/>
    <col min="13082" max="13082" width="12.42578125" style="7" customWidth="1"/>
    <col min="13083" max="13083" width="34.7109375" style="7" customWidth="1"/>
    <col min="13084" max="13084" width="10.28515625" style="7" customWidth="1"/>
    <col min="13085" max="13085" width="9.85546875" style="7" customWidth="1"/>
    <col min="13086" max="13086" width="9.28515625" style="7" bestFit="1" customWidth="1"/>
    <col min="13087" max="13087" width="9.42578125" style="7" bestFit="1" customWidth="1"/>
    <col min="13088" max="13088" width="9.140625" style="7"/>
    <col min="13089" max="13089" width="8.85546875" style="7" customWidth="1"/>
    <col min="13090" max="13090" width="9.5703125" style="7" customWidth="1"/>
    <col min="13091" max="13091" width="7.7109375" style="7" customWidth="1"/>
    <col min="13092" max="13092" width="10.28515625" style="7" customWidth="1"/>
    <col min="13093" max="13093" width="9.7109375" style="7" customWidth="1"/>
    <col min="13094" max="13094" width="11" style="7" customWidth="1"/>
    <col min="13095" max="13095" width="12.7109375" style="7" customWidth="1"/>
    <col min="13096" max="13097" width="11" style="7" customWidth="1"/>
    <col min="13098" max="13098" width="15.140625" style="7" customWidth="1"/>
    <col min="13099" max="13099" width="10.5703125" style="7" bestFit="1" customWidth="1"/>
    <col min="13100" max="13100" width="11.28515625" style="7" customWidth="1"/>
    <col min="13101" max="13101" width="9.7109375" style="7" bestFit="1" customWidth="1"/>
    <col min="13102" max="13102" width="12.28515625" style="7" bestFit="1" customWidth="1"/>
    <col min="13103" max="13314" width="9.140625" style="7"/>
    <col min="13315" max="13315" width="0" style="7" hidden="1" customWidth="1"/>
    <col min="13316" max="13319" width="11.42578125" style="7" customWidth="1"/>
    <col min="13320" max="13320" width="8.28515625" style="7" customWidth="1"/>
    <col min="13321" max="13321" width="12.5703125" style="7" customWidth="1"/>
    <col min="13322" max="13323" width="12.7109375" style="7" customWidth="1"/>
    <col min="13324" max="13326" width="12.5703125" style="7" customWidth="1"/>
    <col min="13327" max="13327" width="12" style="7" customWidth="1"/>
    <col min="13328" max="13328" width="11" style="7" customWidth="1"/>
    <col min="13329" max="13329" width="12.28515625" style="7" customWidth="1"/>
    <col min="13330" max="13330" width="11.140625" style="7" customWidth="1"/>
    <col min="13331" max="13331" width="12.140625" style="7" customWidth="1"/>
    <col min="13332" max="13332" width="11.140625" style="7" customWidth="1"/>
    <col min="13333" max="13333" width="12.140625" style="7" customWidth="1"/>
    <col min="13334" max="13334" width="12.5703125" style="7" customWidth="1"/>
    <col min="13335" max="13335" width="11.42578125" style="7" customWidth="1"/>
    <col min="13336" max="13336" width="11.7109375" style="7" customWidth="1"/>
    <col min="13337" max="13337" width="13.7109375" style="7" customWidth="1"/>
    <col min="13338" max="13338" width="12.42578125" style="7" customWidth="1"/>
    <col min="13339" max="13339" width="34.7109375" style="7" customWidth="1"/>
    <col min="13340" max="13340" width="10.28515625" style="7" customWidth="1"/>
    <col min="13341" max="13341" width="9.85546875" style="7" customWidth="1"/>
    <col min="13342" max="13342" width="9.28515625" style="7" bestFit="1" customWidth="1"/>
    <col min="13343" max="13343" width="9.42578125" style="7" bestFit="1" customWidth="1"/>
    <col min="13344" max="13344" width="9.140625" style="7"/>
    <col min="13345" max="13345" width="8.85546875" style="7" customWidth="1"/>
    <col min="13346" max="13346" width="9.5703125" style="7" customWidth="1"/>
    <col min="13347" max="13347" width="7.7109375" style="7" customWidth="1"/>
    <col min="13348" max="13348" width="10.28515625" style="7" customWidth="1"/>
    <col min="13349" max="13349" width="9.7109375" style="7" customWidth="1"/>
    <col min="13350" max="13350" width="11" style="7" customWidth="1"/>
    <col min="13351" max="13351" width="12.7109375" style="7" customWidth="1"/>
    <col min="13352" max="13353" width="11" style="7" customWidth="1"/>
    <col min="13354" max="13354" width="15.140625" style="7" customWidth="1"/>
    <col min="13355" max="13355" width="10.5703125" style="7" bestFit="1" customWidth="1"/>
    <col min="13356" max="13356" width="11.28515625" style="7" customWidth="1"/>
    <col min="13357" max="13357" width="9.7109375" style="7" bestFit="1" customWidth="1"/>
    <col min="13358" max="13358" width="12.28515625" style="7" bestFit="1" customWidth="1"/>
    <col min="13359" max="13570" width="9.140625" style="7"/>
    <col min="13571" max="13571" width="0" style="7" hidden="1" customWidth="1"/>
    <col min="13572" max="13575" width="11.42578125" style="7" customWidth="1"/>
    <col min="13576" max="13576" width="8.28515625" style="7" customWidth="1"/>
    <col min="13577" max="13577" width="12.5703125" style="7" customWidth="1"/>
    <col min="13578" max="13579" width="12.7109375" style="7" customWidth="1"/>
    <col min="13580" max="13582" width="12.5703125" style="7" customWidth="1"/>
    <col min="13583" max="13583" width="12" style="7" customWidth="1"/>
    <col min="13584" max="13584" width="11" style="7" customWidth="1"/>
    <col min="13585" max="13585" width="12.28515625" style="7" customWidth="1"/>
    <col min="13586" max="13586" width="11.140625" style="7" customWidth="1"/>
    <col min="13587" max="13587" width="12.140625" style="7" customWidth="1"/>
    <col min="13588" max="13588" width="11.140625" style="7" customWidth="1"/>
    <col min="13589" max="13589" width="12.140625" style="7" customWidth="1"/>
    <col min="13590" max="13590" width="12.5703125" style="7" customWidth="1"/>
    <col min="13591" max="13591" width="11.42578125" style="7" customWidth="1"/>
    <col min="13592" max="13592" width="11.7109375" style="7" customWidth="1"/>
    <col min="13593" max="13593" width="13.7109375" style="7" customWidth="1"/>
    <col min="13594" max="13594" width="12.42578125" style="7" customWidth="1"/>
    <col min="13595" max="13595" width="34.7109375" style="7" customWidth="1"/>
    <col min="13596" max="13596" width="10.28515625" style="7" customWidth="1"/>
    <col min="13597" max="13597" width="9.85546875" style="7" customWidth="1"/>
    <col min="13598" max="13598" width="9.28515625" style="7" bestFit="1" customWidth="1"/>
    <col min="13599" max="13599" width="9.42578125" style="7" bestFit="1" customWidth="1"/>
    <col min="13600" max="13600" width="9.140625" style="7"/>
    <col min="13601" max="13601" width="8.85546875" style="7" customWidth="1"/>
    <col min="13602" max="13602" width="9.5703125" style="7" customWidth="1"/>
    <col min="13603" max="13603" width="7.7109375" style="7" customWidth="1"/>
    <col min="13604" max="13604" width="10.28515625" style="7" customWidth="1"/>
    <col min="13605" max="13605" width="9.7109375" style="7" customWidth="1"/>
    <col min="13606" max="13606" width="11" style="7" customWidth="1"/>
    <col min="13607" max="13607" width="12.7109375" style="7" customWidth="1"/>
    <col min="13608" max="13609" width="11" style="7" customWidth="1"/>
    <col min="13610" max="13610" width="15.140625" style="7" customWidth="1"/>
    <col min="13611" max="13611" width="10.5703125" style="7" bestFit="1" customWidth="1"/>
    <col min="13612" max="13612" width="11.28515625" style="7" customWidth="1"/>
    <col min="13613" max="13613" width="9.7109375" style="7" bestFit="1" customWidth="1"/>
    <col min="13614" max="13614" width="12.28515625" style="7" bestFit="1" customWidth="1"/>
    <col min="13615" max="13826" width="9.140625" style="7"/>
    <col min="13827" max="13827" width="0" style="7" hidden="1" customWidth="1"/>
    <col min="13828" max="13831" width="11.42578125" style="7" customWidth="1"/>
    <col min="13832" max="13832" width="8.28515625" style="7" customWidth="1"/>
    <col min="13833" max="13833" width="12.5703125" style="7" customWidth="1"/>
    <col min="13834" max="13835" width="12.7109375" style="7" customWidth="1"/>
    <col min="13836" max="13838" width="12.5703125" style="7" customWidth="1"/>
    <col min="13839" max="13839" width="12" style="7" customWidth="1"/>
    <col min="13840" max="13840" width="11" style="7" customWidth="1"/>
    <col min="13841" max="13841" width="12.28515625" style="7" customWidth="1"/>
    <col min="13842" max="13842" width="11.140625" style="7" customWidth="1"/>
    <col min="13843" max="13843" width="12.140625" style="7" customWidth="1"/>
    <col min="13844" max="13844" width="11.140625" style="7" customWidth="1"/>
    <col min="13845" max="13845" width="12.140625" style="7" customWidth="1"/>
    <col min="13846" max="13846" width="12.5703125" style="7" customWidth="1"/>
    <col min="13847" max="13847" width="11.42578125" style="7" customWidth="1"/>
    <col min="13848" max="13848" width="11.7109375" style="7" customWidth="1"/>
    <col min="13849" max="13849" width="13.7109375" style="7" customWidth="1"/>
    <col min="13850" max="13850" width="12.42578125" style="7" customWidth="1"/>
    <col min="13851" max="13851" width="34.7109375" style="7" customWidth="1"/>
    <col min="13852" max="13852" width="10.28515625" style="7" customWidth="1"/>
    <col min="13853" max="13853" width="9.85546875" style="7" customWidth="1"/>
    <col min="13854" max="13854" width="9.28515625" style="7" bestFit="1" customWidth="1"/>
    <col min="13855" max="13855" width="9.42578125" style="7" bestFit="1" customWidth="1"/>
    <col min="13856" max="13856" width="9.140625" style="7"/>
    <col min="13857" max="13857" width="8.85546875" style="7" customWidth="1"/>
    <col min="13858" max="13858" width="9.5703125" style="7" customWidth="1"/>
    <col min="13859" max="13859" width="7.7109375" style="7" customWidth="1"/>
    <col min="13860" max="13860" width="10.28515625" style="7" customWidth="1"/>
    <col min="13861" max="13861" width="9.7109375" style="7" customWidth="1"/>
    <col min="13862" max="13862" width="11" style="7" customWidth="1"/>
    <col min="13863" max="13863" width="12.7109375" style="7" customWidth="1"/>
    <col min="13864" max="13865" width="11" style="7" customWidth="1"/>
    <col min="13866" max="13866" width="15.140625" style="7" customWidth="1"/>
    <col min="13867" max="13867" width="10.5703125" style="7" bestFit="1" customWidth="1"/>
    <col min="13868" max="13868" width="11.28515625" style="7" customWidth="1"/>
    <col min="13869" max="13869" width="9.7109375" style="7" bestFit="1" customWidth="1"/>
    <col min="13870" max="13870" width="12.28515625" style="7" bestFit="1" customWidth="1"/>
    <col min="13871" max="14082" width="9.140625" style="7"/>
    <col min="14083" max="14083" width="0" style="7" hidden="1" customWidth="1"/>
    <col min="14084" max="14087" width="11.42578125" style="7" customWidth="1"/>
    <col min="14088" max="14088" width="8.28515625" style="7" customWidth="1"/>
    <col min="14089" max="14089" width="12.5703125" style="7" customWidth="1"/>
    <col min="14090" max="14091" width="12.7109375" style="7" customWidth="1"/>
    <col min="14092" max="14094" width="12.5703125" style="7" customWidth="1"/>
    <col min="14095" max="14095" width="12" style="7" customWidth="1"/>
    <col min="14096" max="14096" width="11" style="7" customWidth="1"/>
    <col min="14097" max="14097" width="12.28515625" style="7" customWidth="1"/>
    <col min="14098" max="14098" width="11.140625" style="7" customWidth="1"/>
    <col min="14099" max="14099" width="12.140625" style="7" customWidth="1"/>
    <col min="14100" max="14100" width="11.140625" style="7" customWidth="1"/>
    <col min="14101" max="14101" width="12.140625" style="7" customWidth="1"/>
    <col min="14102" max="14102" width="12.5703125" style="7" customWidth="1"/>
    <col min="14103" max="14103" width="11.42578125" style="7" customWidth="1"/>
    <col min="14104" max="14104" width="11.7109375" style="7" customWidth="1"/>
    <col min="14105" max="14105" width="13.7109375" style="7" customWidth="1"/>
    <col min="14106" max="14106" width="12.42578125" style="7" customWidth="1"/>
    <col min="14107" max="14107" width="34.7109375" style="7" customWidth="1"/>
    <col min="14108" max="14108" width="10.28515625" style="7" customWidth="1"/>
    <col min="14109" max="14109" width="9.85546875" style="7" customWidth="1"/>
    <col min="14110" max="14110" width="9.28515625" style="7" bestFit="1" customWidth="1"/>
    <col min="14111" max="14111" width="9.42578125" style="7" bestFit="1" customWidth="1"/>
    <col min="14112" max="14112" width="9.140625" style="7"/>
    <col min="14113" max="14113" width="8.85546875" style="7" customWidth="1"/>
    <col min="14114" max="14114" width="9.5703125" style="7" customWidth="1"/>
    <col min="14115" max="14115" width="7.7109375" style="7" customWidth="1"/>
    <col min="14116" max="14116" width="10.28515625" style="7" customWidth="1"/>
    <col min="14117" max="14117" width="9.7109375" style="7" customWidth="1"/>
    <col min="14118" max="14118" width="11" style="7" customWidth="1"/>
    <col min="14119" max="14119" width="12.7109375" style="7" customWidth="1"/>
    <col min="14120" max="14121" width="11" style="7" customWidth="1"/>
    <col min="14122" max="14122" width="15.140625" style="7" customWidth="1"/>
    <col min="14123" max="14123" width="10.5703125" style="7" bestFit="1" customWidth="1"/>
    <col min="14124" max="14124" width="11.28515625" style="7" customWidth="1"/>
    <col min="14125" max="14125" width="9.7109375" style="7" bestFit="1" customWidth="1"/>
    <col min="14126" max="14126" width="12.28515625" style="7" bestFit="1" customWidth="1"/>
    <col min="14127" max="14338" width="9.140625" style="7"/>
    <col min="14339" max="14339" width="0" style="7" hidden="1" customWidth="1"/>
    <col min="14340" max="14343" width="11.42578125" style="7" customWidth="1"/>
    <col min="14344" max="14344" width="8.28515625" style="7" customWidth="1"/>
    <col min="14345" max="14345" width="12.5703125" style="7" customWidth="1"/>
    <col min="14346" max="14347" width="12.7109375" style="7" customWidth="1"/>
    <col min="14348" max="14350" width="12.5703125" style="7" customWidth="1"/>
    <col min="14351" max="14351" width="12" style="7" customWidth="1"/>
    <col min="14352" max="14352" width="11" style="7" customWidth="1"/>
    <col min="14353" max="14353" width="12.28515625" style="7" customWidth="1"/>
    <col min="14354" max="14354" width="11.140625" style="7" customWidth="1"/>
    <col min="14355" max="14355" width="12.140625" style="7" customWidth="1"/>
    <col min="14356" max="14356" width="11.140625" style="7" customWidth="1"/>
    <col min="14357" max="14357" width="12.140625" style="7" customWidth="1"/>
    <col min="14358" max="14358" width="12.5703125" style="7" customWidth="1"/>
    <col min="14359" max="14359" width="11.42578125" style="7" customWidth="1"/>
    <col min="14360" max="14360" width="11.7109375" style="7" customWidth="1"/>
    <col min="14361" max="14361" width="13.7109375" style="7" customWidth="1"/>
    <col min="14362" max="14362" width="12.42578125" style="7" customWidth="1"/>
    <col min="14363" max="14363" width="34.7109375" style="7" customWidth="1"/>
    <col min="14364" max="14364" width="10.28515625" style="7" customWidth="1"/>
    <col min="14365" max="14365" width="9.85546875" style="7" customWidth="1"/>
    <col min="14366" max="14366" width="9.28515625" style="7" bestFit="1" customWidth="1"/>
    <col min="14367" max="14367" width="9.42578125" style="7" bestFit="1" customWidth="1"/>
    <col min="14368" max="14368" width="9.140625" style="7"/>
    <col min="14369" max="14369" width="8.85546875" style="7" customWidth="1"/>
    <col min="14370" max="14370" width="9.5703125" style="7" customWidth="1"/>
    <col min="14371" max="14371" width="7.7109375" style="7" customWidth="1"/>
    <col min="14372" max="14372" width="10.28515625" style="7" customWidth="1"/>
    <col min="14373" max="14373" width="9.7109375" style="7" customWidth="1"/>
    <col min="14374" max="14374" width="11" style="7" customWidth="1"/>
    <col min="14375" max="14375" width="12.7109375" style="7" customWidth="1"/>
    <col min="14376" max="14377" width="11" style="7" customWidth="1"/>
    <col min="14378" max="14378" width="15.140625" style="7" customWidth="1"/>
    <col min="14379" max="14379" width="10.5703125" style="7" bestFit="1" customWidth="1"/>
    <col min="14380" max="14380" width="11.28515625" style="7" customWidth="1"/>
    <col min="14381" max="14381" width="9.7109375" style="7" bestFit="1" customWidth="1"/>
    <col min="14382" max="14382" width="12.28515625" style="7" bestFit="1" customWidth="1"/>
    <col min="14383" max="14594" width="9.140625" style="7"/>
    <col min="14595" max="14595" width="0" style="7" hidden="1" customWidth="1"/>
    <col min="14596" max="14599" width="11.42578125" style="7" customWidth="1"/>
    <col min="14600" max="14600" width="8.28515625" style="7" customWidth="1"/>
    <col min="14601" max="14601" width="12.5703125" style="7" customWidth="1"/>
    <col min="14602" max="14603" width="12.7109375" style="7" customWidth="1"/>
    <col min="14604" max="14606" width="12.5703125" style="7" customWidth="1"/>
    <col min="14607" max="14607" width="12" style="7" customWidth="1"/>
    <col min="14608" max="14608" width="11" style="7" customWidth="1"/>
    <col min="14609" max="14609" width="12.28515625" style="7" customWidth="1"/>
    <col min="14610" max="14610" width="11.140625" style="7" customWidth="1"/>
    <col min="14611" max="14611" width="12.140625" style="7" customWidth="1"/>
    <col min="14612" max="14612" width="11.140625" style="7" customWidth="1"/>
    <col min="14613" max="14613" width="12.140625" style="7" customWidth="1"/>
    <col min="14614" max="14614" width="12.5703125" style="7" customWidth="1"/>
    <col min="14615" max="14615" width="11.42578125" style="7" customWidth="1"/>
    <col min="14616" max="14616" width="11.7109375" style="7" customWidth="1"/>
    <col min="14617" max="14617" width="13.7109375" style="7" customWidth="1"/>
    <col min="14618" max="14618" width="12.42578125" style="7" customWidth="1"/>
    <col min="14619" max="14619" width="34.7109375" style="7" customWidth="1"/>
    <col min="14620" max="14620" width="10.28515625" style="7" customWidth="1"/>
    <col min="14621" max="14621" width="9.85546875" style="7" customWidth="1"/>
    <col min="14622" max="14622" width="9.28515625" style="7" bestFit="1" customWidth="1"/>
    <col min="14623" max="14623" width="9.42578125" style="7" bestFit="1" customWidth="1"/>
    <col min="14624" max="14624" width="9.140625" style="7"/>
    <col min="14625" max="14625" width="8.85546875" style="7" customWidth="1"/>
    <col min="14626" max="14626" width="9.5703125" style="7" customWidth="1"/>
    <col min="14627" max="14627" width="7.7109375" style="7" customWidth="1"/>
    <col min="14628" max="14628" width="10.28515625" style="7" customWidth="1"/>
    <col min="14629" max="14629" width="9.7109375" style="7" customWidth="1"/>
    <col min="14630" max="14630" width="11" style="7" customWidth="1"/>
    <col min="14631" max="14631" width="12.7109375" style="7" customWidth="1"/>
    <col min="14632" max="14633" width="11" style="7" customWidth="1"/>
    <col min="14634" max="14634" width="15.140625" style="7" customWidth="1"/>
    <col min="14635" max="14635" width="10.5703125" style="7" bestFit="1" customWidth="1"/>
    <col min="14636" max="14636" width="11.28515625" style="7" customWidth="1"/>
    <col min="14637" max="14637" width="9.7109375" style="7" bestFit="1" customWidth="1"/>
    <col min="14638" max="14638" width="12.28515625" style="7" bestFit="1" customWidth="1"/>
    <col min="14639" max="14850" width="9.140625" style="7"/>
    <col min="14851" max="14851" width="0" style="7" hidden="1" customWidth="1"/>
    <col min="14852" max="14855" width="11.42578125" style="7" customWidth="1"/>
    <col min="14856" max="14856" width="8.28515625" style="7" customWidth="1"/>
    <col min="14857" max="14857" width="12.5703125" style="7" customWidth="1"/>
    <col min="14858" max="14859" width="12.7109375" style="7" customWidth="1"/>
    <col min="14860" max="14862" width="12.5703125" style="7" customWidth="1"/>
    <col min="14863" max="14863" width="12" style="7" customWidth="1"/>
    <col min="14864" max="14864" width="11" style="7" customWidth="1"/>
    <col min="14865" max="14865" width="12.28515625" style="7" customWidth="1"/>
    <col min="14866" max="14866" width="11.140625" style="7" customWidth="1"/>
    <col min="14867" max="14867" width="12.140625" style="7" customWidth="1"/>
    <col min="14868" max="14868" width="11.140625" style="7" customWidth="1"/>
    <col min="14869" max="14869" width="12.140625" style="7" customWidth="1"/>
    <col min="14870" max="14870" width="12.5703125" style="7" customWidth="1"/>
    <col min="14871" max="14871" width="11.42578125" style="7" customWidth="1"/>
    <col min="14872" max="14872" width="11.7109375" style="7" customWidth="1"/>
    <col min="14873" max="14873" width="13.7109375" style="7" customWidth="1"/>
    <col min="14874" max="14874" width="12.42578125" style="7" customWidth="1"/>
    <col min="14875" max="14875" width="34.7109375" style="7" customWidth="1"/>
    <col min="14876" max="14876" width="10.28515625" style="7" customWidth="1"/>
    <col min="14877" max="14877" width="9.85546875" style="7" customWidth="1"/>
    <col min="14878" max="14878" width="9.28515625" style="7" bestFit="1" customWidth="1"/>
    <col min="14879" max="14879" width="9.42578125" style="7" bestFit="1" customWidth="1"/>
    <col min="14880" max="14880" width="9.140625" style="7"/>
    <col min="14881" max="14881" width="8.85546875" style="7" customWidth="1"/>
    <col min="14882" max="14882" width="9.5703125" style="7" customWidth="1"/>
    <col min="14883" max="14883" width="7.7109375" style="7" customWidth="1"/>
    <col min="14884" max="14884" width="10.28515625" style="7" customWidth="1"/>
    <col min="14885" max="14885" width="9.7109375" style="7" customWidth="1"/>
    <col min="14886" max="14886" width="11" style="7" customWidth="1"/>
    <col min="14887" max="14887" width="12.7109375" style="7" customWidth="1"/>
    <col min="14888" max="14889" width="11" style="7" customWidth="1"/>
    <col min="14890" max="14890" width="15.140625" style="7" customWidth="1"/>
    <col min="14891" max="14891" width="10.5703125" style="7" bestFit="1" customWidth="1"/>
    <col min="14892" max="14892" width="11.28515625" style="7" customWidth="1"/>
    <col min="14893" max="14893" width="9.7109375" style="7" bestFit="1" customWidth="1"/>
    <col min="14894" max="14894" width="12.28515625" style="7" bestFit="1" customWidth="1"/>
    <col min="14895" max="15106" width="9.140625" style="7"/>
    <col min="15107" max="15107" width="0" style="7" hidden="1" customWidth="1"/>
    <col min="15108" max="15111" width="11.42578125" style="7" customWidth="1"/>
    <col min="15112" max="15112" width="8.28515625" style="7" customWidth="1"/>
    <col min="15113" max="15113" width="12.5703125" style="7" customWidth="1"/>
    <col min="15114" max="15115" width="12.7109375" style="7" customWidth="1"/>
    <col min="15116" max="15118" width="12.5703125" style="7" customWidth="1"/>
    <col min="15119" max="15119" width="12" style="7" customWidth="1"/>
    <col min="15120" max="15120" width="11" style="7" customWidth="1"/>
    <col min="15121" max="15121" width="12.28515625" style="7" customWidth="1"/>
    <col min="15122" max="15122" width="11.140625" style="7" customWidth="1"/>
    <col min="15123" max="15123" width="12.140625" style="7" customWidth="1"/>
    <col min="15124" max="15124" width="11.140625" style="7" customWidth="1"/>
    <col min="15125" max="15125" width="12.140625" style="7" customWidth="1"/>
    <col min="15126" max="15126" width="12.5703125" style="7" customWidth="1"/>
    <col min="15127" max="15127" width="11.42578125" style="7" customWidth="1"/>
    <col min="15128" max="15128" width="11.7109375" style="7" customWidth="1"/>
    <col min="15129" max="15129" width="13.7109375" style="7" customWidth="1"/>
    <col min="15130" max="15130" width="12.42578125" style="7" customWidth="1"/>
    <col min="15131" max="15131" width="34.7109375" style="7" customWidth="1"/>
    <col min="15132" max="15132" width="10.28515625" style="7" customWidth="1"/>
    <col min="15133" max="15133" width="9.85546875" style="7" customWidth="1"/>
    <col min="15134" max="15134" width="9.28515625" style="7" bestFit="1" customWidth="1"/>
    <col min="15135" max="15135" width="9.42578125" style="7" bestFit="1" customWidth="1"/>
    <col min="15136" max="15136" width="9.140625" style="7"/>
    <col min="15137" max="15137" width="8.85546875" style="7" customWidth="1"/>
    <col min="15138" max="15138" width="9.5703125" style="7" customWidth="1"/>
    <col min="15139" max="15139" width="7.7109375" style="7" customWidth="1"/>
    <col min="15140" max="15140" width="10.28515625" style="7" customWidth="1"/>
    <col min="15141" max="15141" width="9.7109375" style="7" customWidth="1"/>
    <col min="15142" max="15142" width="11" style="7" customWidth="1"/>
    <col min="15143" max="15143" width="12.7109375" style="7" customWidth="1"/>
    <col min="15144" max="15145" width="11" style="7" customWidth="1"/>
    <col min="15146" max="15146" width="15.140625" style="7" customWidth="1"/>
    <col min="15147" max="15147" width="10.5703125" style="7" bestFit="1" customWidth="1"/>
    <col min="15148" max="15148" width="11.28515625" style="7" customWidth="1"/>
    <col min="15149" max="15149" width="9.7109375" style="7" bestFit="1" customWidth="1"/>
    <col min="15150" max="15150" width="12.28515625" style="7" bestFit="1" customWidth="1"/>
    <col min="15151" max="15362" width="9.140625" style="7"/>
    <col min="15363" max="15363" width="0" style="7" hidden="1" customWidth="1"/>
    <col min="15364" max="15367" width="11.42578125" style="7" customWidth="1"/>
    <col min="15368" max="15368" width="8.28515625" style="7" customWidth="1"/>
    <col min="15369" max="15369" width="12.5703125" style="7" customWidth="1"/>
    <col min="15370" max="15371" width="12.7109375" style="7" customWidth="1"/>
    <col min="15372" max="15374" width="12.5703125" style="7" customWidth="1"/>
    <col min="15375" max="15375" width="12" style="7" customWidth="1"/>
    <col min="15376" max="15376" width="11" style="7" customWidth="1"/>
    <col min="15377" max="15377" width="12.28515625" style="7" customWidth="1"/>
    <col min="15378" max="15378" width="11.140625" style="7" customWidth="1"/>
    <col min="15379" max="15379" width="12.140625" style="7" customWidth="1"/>
    <col min="15380" max="15380" width="11.140625" style="7" customWidth="1"/>
    <col min="15381" max="15381" width="12.140625" style="7" customWidth="1"/>
    <col min="15382" max="15382" width="12.5703125" style="7" customWidth="1"/>
    <col min="15383" max="15383" width="11.42578125" style="7" customWidth="1"/>
    <col min="15384" max="15384" width="11.7109375" style="7" customWidth="1"/>
    <col min="15385" max="15385" width="13.7109375" style="7" customWidth="1"/>
    <col min="15386" max="15386" width="12.42578125" style="7" customWidth="1"/>
    <col min="15387" max="15387" width="34.7109375" style="7" customWidth="1"/>
    <col min="15388" max="15388" width="10.28515625" style="7" customWidth="1"/>
    <col min="15389" max="15389" width="9.85546875" style="7" customWidth="1"/>
    <col min="15390" max="15390" width="9.28515625" style="7" bestFit="1" customWidth="1"/>
    <col min="15391" max="15391" width="9.42578125" style="7" bestFit="1" customWidth="1"/>
    <col min="15392" max="15392" width="9.140625" style="7"/>
    <col min="15393" max="15393" width="8.85546875" style="7" customWidth="1"/>
    <col min="15394" max="15394" width="9.5703125" style="7" customWidth="1"/>
    <col min="15395" max="15395" width="7.7109375" style="7" customWidth="1"/>
    <col min="15396" max="15396" width="10.28515625" style="7" customWidth="1"/>
    <col min="15397" max="15397" width="9.7109375" style="7" customWidth="1"/>
    <col min="15398" max="15398" width="11" style="7" customWidth="1"/>
    <col min="15399" max="15399" width="12.7109375" style="7" customWidth="1"/>
    <col min="15400" max="15401" width="11" style="7" customWidth="1"/>
    <col min="15402" max="15402" width="15.140625" style="7" customWidth="1"/>
    <col min="15403" max="15403" width="10.5703125" style="7" bestFit="1" customWidth="1"/>
    <col min="15404" max="15404" width="11.28515625" style="7" customWidth="1"/>
    <col min="15405" max="15405" width="9.7109375" style="7" bestFit="1" customWidth="1"/>
    <col min="15406" max="15406" width="12.28515625" style="7" bestFit="1" customWidth="1"/>
    <col min="15407" max="15618" width="9.140625" style="7"/>
    <col min="15619" max="15619" width="0" style="7" hidden="1" customWidth="1"/>
    <col min="15620" max="15623" width="11.42578125" style="7" customWidth="1"/>
    <col min="15624" max="15624" width="8.28515625" style="7" customWidth="1"/>
    <col min="15625" max="15625" width="12.5703125" style="7" customWidth="1"/>
    <col min="15626" max="15627" width="12.7109375" style="7" customWidth="1"/>
    <col min="15628" max="15630" width="12.5703125" style="7" customWidth="1"/>
    <col min="15631" max="15631" width="12" style="7" customWidth="1"/>
    <col min="15632" max="15632" width="11" style="7" customWidth="1"/>
    <col min="15633" max="15633" width="12.28515625" style="7" customWidth="1"/>
    <col min="15634" max="15634" width="11.140625" style="7" customWidth="1"/>
    <col min="15635" max="15635" width="12.140625" style="7" customWidth="1"/>
    <col min="15636" max="15636" width="11.140625" style="7" customWidth="1"/>
    <col min="15637" max="15637" width="12.140625" style="7" customWidth="1"/>
    <col min="15638" max="15638" width="12.5703125" style="7" customWidth="1"/>
    <col min="15639" max="15639" width="11.42578125" style="7" customWidth="1"/>
    <col min="15640" max="15640" width="11.7109375" style="7" customWidth="1"/>
    <col min="15641" max="15641" width="13.7109375" style="7" customWidth="1"/>
    <col min="15642" max="15642" width="12.42578125" style="7" customWidth="1"/>
    <col min="15643" max="15643" width="34.7109375" style="7" customWidth="1"/>
    <col min="15644" max="15644" width="10.28515625" style="7" customWidth="1"/>
    <col min="15645" max="15645" width="9.85546875" style="7" customWidth="1"/>
    <col min="15646" max="15646" width="9.28515625" style="7" bestFit="1" customWidth="1"/>
    <col min="15647" max="15647" width="9.42578125" style="7" bestFit="1" customWidth="1"/>
    <col min="15648" max="15648" width="9.140625" style="7"/>
    <col min="15649" max="15649" width="8.85546875" style="7" customWidth="1"/>
    <col min="15650" max="15650" width="9.5703125" style="7" customWidth="1"/>
    <col min="15651" max="15651" width="7.7109375" style="7" customWidth="1"/>
    <col min="15652" max="15652" width="10.28515625" style="7" customWidth="1"/>
    <col min="15653" max="15653" width="9.7109375" style="7" customWidth="1"/>
    <col min="15654" max="15654" width="11" style="7" customWidth="1"/>
    <col min="15655" max="15655" width="12.7109375" style="7" customWidth="1"/>
    <col min="15656" max="15657" width="11" style="7" customWidth="1"/>
    <col min="15658" max="15658" width="15.140625" style="7" customWidth="1"/>
    <col min="15659" max="15659" width="10.5703125" style="7" bestFit="1" customWidth="1"/>
    <col min="15660" max="15660" width="11.28515625" style="7" customWidth="1"/>
    <col min="15661" max="15661" width="9.7109375" style="7" bestFit="1" customWidth="1"/>
    <col min="15662" max="15662" width="12.28515625" style="7" bestFit="1" customWidth="1"/>
    <col min="15663" max="15874" width="9.140625" style="7"/>
    <col min="15875" max="15875" width="0" style="7" hidden="1" customWidth="1"/>
    <col min="15876" max="15879" width="11.42578125" style="7" customWidth="1"/>
    <col min="15880" max="15880" width="8.28515625" style="7" customWidth="1"/>
    <col min="15881" max="15881" width="12.5703125" style="7" customWidth="1"/>
    <col min="15882" max="15883" width="12.7109375" style="7" customWidth="1"/>
    <col min="15884" max="15886" width="12.5703125" style="7" customWidth="1"/>
    <col min="15887" max="15887" width="12" style="7" customWidth="1"/>
    <col min="15888" max="15888" width="11" style="7" customWidth="1"/>
    <col min="15889" max="15889" width="12.28515625" style="7" customWidth="1"/>
    <col min="15890" max="15890" width="11.140625" style="7" customWidth="1"/>
    <col min="15891" max="15891" width="12.140625" style="7" customWidth="1"/>
    <col min="15892" max="15892" width="11.140625" style="7" customWidth="1"/>
    <col min="15893" max="15893" width="12.140625" style="7" customWidth="1"/>
    <col min="15894" max="15894" width="12.5703125" style="7" customWidth="1"/>
    <col min="15895" max="15895" width="11.42578125" style="7" customWidth="1"/>
    <col min="15896" max="15896" width="11.7109375" style="7" customWidth="1"/>
    <col min="15897" max="15897" width="13.7109375" style="7" customWidth="1"/>
    <col min="15898" max="15898" width="12.42578125" style="7" customWidth="1"/>
    <col min="15899" max="15899" width="34.7109375" style="7" customWidth="1"/>
    <col min="15900" max="15900" width="10.28515625" style="7" customWidth="1"/>
    <col min="15901" max="15901" width="9.85546875" style="7" customWidth="1"/>
    <col min="15902" max="15902" width="9.28515625" style="7" bestFit="1" customWidth="1"/>
    <col min="15903" max="15903" width="9.42578125" style="7" bestFit="1" customWidth="1"/>
    <col min="15904" max="15904" width="9.140625" style="7"/>
    <col min="15905" max="15905" width="8.85546875" style="7" customWidth="1"/>
    <col min="15906" max="15906" width="9.5703125" style="7" customWidth="1"/>
    <col min="15907" max="15907" width="7.7109375" style="7" customWidth="1"/>
    <col min="15908" max="15908" width="10.28515625" style="7" customWidth="1"/>
    <col min="15909" max="15909" width="9.7109375" style="7" customWidth="1"/>
    <col min="15910" max="15910" width="11" style="7" customWidth="1"/>
    <col min="15911" max="15911" width="12.7109375" style="7" customWidth="1"/>
    <col min="15912" max="15913" width="11" style="7" customWidth="1"/>
    <col min="15914" max="15914" width="15.140625" style="7" customWidth="1"/>
    <col min="15915" max="15915" width="10.5703125" style="7" bestFit="1" customWidth="1"/>
    <col min="15916" max="15916" width="11.28515625" style="7" customWidth="1"/>
    <col min="15917" max="15917" width="9.7109375" style="7" bestFit="1" customWidth="1"/>
    <col min="15918" max="15918" width="12.28515625" style="7" bestFit="1" customWidth="1"/>
    <col min="15919" max="16130" width="9.140625" style="7"/>
    <col min="16131" max="16131" width="0" style="7" hidden="1" customWidth="1"/>
    <col min="16132" max="16135" width="11.42578125" style="7" customWidth="1"/>
    <col min="16136" max="16136" width="8.28515625" style="7" customWidth="1"/>
    <col min="16137" max="16137" width="12.5703125" style="7" customWidth="1"/>
    <col min="16138" max="16139" width="12.7109375" style="7" customWidth="1"/>
    <col min="16140" max="16142" width="12.5703125" style="7" customWidth="1"/>
    <col min="16143" max="16143" width="12" style="7" customWidth="1"/>
    <col min="16144" max="16144" width="11" style="7" customWidth="1"/>
    <col min="16145" max="16145" width="12.28515625" style="7" customWidth="1"/>
    <col min="16146" max="16146" width="11.140625" style="7" customWidth="1"/>
    <col min="16147" max="16147" width="12.140625" style="7" customWidth="1"/>
    <col min="16148" max="16148" width="11.140625" style="7" customWidth="1"/>
    <col min="16149" max="16149" width="12.140625" style="7" customWidth="1"/>
    <col min="16150" max="16150" width="12.5703125" style="7" customWidth="1"/>
    <col min="16151" max="16151" width="11.42578125" style="7" customWidth="1"/>
    <col min="16152" max="16152" width="11.7109375" style="7" customWidth="1"/>
    <col min="16153" max="16153" width="13.7109375" style="7" customWidth="1"/>
    <col min="16154" max="16154" width="12.42578125" style="7" customWidth="1"/>
    <col min="16155" max="16155" width="34.7109375" style="7" customWidth="1"/>
    <col min="16156" max="16156" width="10.28515625" style="7" customWidth="1"/>
    <col min="16157" max="16157" width="9.85546875" style="7" customWidth="1"/>
    <col min="16158" max="16158" width="9.28515625" style="7" bestFit="1" customWidth="1"/>
    <col min="16159" max="16159" width="9.42578125" style="7" bestFit="1" customWidth="1"/>
    <col min="16160" max="16160" width="9.140625" style="7"/>
    <col min="16161" max="16161" width="8.85546875" style="7" customWidth="1"/>
    <col min="16162" max="16162" width="9.5703125" style="7" customWidth="1"/>
    <col min="16163" max="16163" width="7.7109375" style="7" customWidth="1"/>
    <col min="16164" max="16164" width="10.28515625" style="7" customWidth="1"/>
    <col min="16165" max="16165" width="9.7109375" style="7" customWidth="1"/>
    <col min="16166" max="16166" width="11" style="7" customWidth="1"/>
    <col min="16167" max="16167" width="12.7109375" style="7" customWidth="1"/>
    <col min="16168" max="16169" width="11" style="7" customWidth="1"/>
    <col min="16170" max="16170" width="15.140625" style="7" customWidth="1"/>
    <col min="16171" max="16171" width="10.5703125" style="7" bestFit="1" customWidth="1"/>
    <col min="16172" max="16172" width="11.28515625" style="7" customWidth="1"/>
    <col min="16173" max="16173" width="9.7109375" style="7" bestFit="1" customWidth="1"/>
    <col min="16174" max="16174" width="12.28515625" style="7" bestFit="1" customWidth="1"/>
    <col min="16175" max="16384" width="9.140625" style="7"/>
  </cols>
  <sheetData>
    <row r="1" spans="9:45">
      <c r="AI1" s="7">
        <v>8.8000000000000007</v>
      </c>
      <c r="AK1" s="7">
        <v>2012</v>
      </c>
      <c r="AL1" s="7">
        <v>21.2</v>
      </c>
    </row>
    <row r="2" spans="9:45">
      <c r="AI2" s="7">
        <v>68.599999999999994</v>
      </c>
      <c r="AK2" s="7">
        <v>2013</v>
      </c>
      <c r="AL2" s="7">
        <v>66.8</v>
      </c>
    </row>
    <row r="3" spans="9:45" ht="25.5" customHeight="1">
      <c r="AD3" s="7">
        <v>49000</v>
      </c>
      <c r="AE3" s="7">
        <v>47</v>
      </c>
      <c r="AG3" s="7">
        <f>AD3/AE3</f>
        <v>1042.5531914893618</v>
      </c>
      <c r="AI3" s="7">
        <v>17.100000000000001</v>
      </c>
      <c r="AK3" s="7">
        <v>2014</v>
      </c>
      <c r="AL3" s="7">
        <v>222.34</v>
      </c>
    </row>
    <row r="4" spans="9:45">
      <c r="AL4" s="7">
        <f>(AL3+AL2+AL1)/3</f>
        <v>103.44666666666666</v>
      </c>
    </row>
    <row r="5" spans="9:45">
      <c r="AL5" s="102">
        <f>AL6-AL9</f>
        <v>-435844.10999999993</v>
      </c>
      <c r="AN5" s="102">
        <f>AN6-AN9</f>
        <v>-68197.42</v>
      </c>
      <c r="AS5" s="103">
        <f>AS6-AS9</f>
        <v>-141816.18</v>
      </c>
    </row>
    <row r="6" spans="9:45">
      <c r="AL6" s="7">
        <v>162495.45000000001</v>
      </c>
      <c r="AN6" s="7">
        <v>19146.98</v>
      </c>
      <c r="AS6" s="7">
        <v>79947.960000000006</v>
      </c>
    </row>
    <row r="7" spans="9:45">
      <c r="AA7" s="104" t="s">
        <v>152</v>
      </c>
      <c r="AB7" s="105"/>
      <c r="AC7" s="375" t="s">
        <v>153</v>
      </c>
      <c r="AD7" s="376"/>
      <c r="AE7" s="376"/>
      <c r="AF7" s="376"/>
      <c r="AG7" s="376"/>
      <c r="AH7" s="376"/>
      <c r="AI7" s="376"/>
      <c r="AJ7" s="376"/>
      <c r="AK7" s="106" t="s">
        <v>154</v>
      </c>
      <c r="AL7" s="376" t="s">
        <v>155</v>
      </c>
      <c r="AM7" s="376"/>
      <c r="AN7" s="376"/>
      <c r="AO7" s="376"/>
      <c r="AP7" s="376"/>
      <c r="AQ7" s="376"/>
      <c r="AR7" s="376"/>
      <c r="AS7" s="376"/>
    </row>
    <row r="8" spans="9:45">
      <c r="AA8" s="377" t="s">
        <v>156</v>
      </c>
      <c r="AB8" s="107" t="s">
        <v>157</v>
      </c>
      <c r="AC8" s="108" t="s">
        <v>41</v>
      </c>
      <c r="AD8" s="106">
        <v>211</v>
      </c>
      <c r="AE8" s="106">
        <v>213</v>
      </c>
      <c r="AF8" s="106">
        <v>221</v>
      </c>
      <c r="AG8" s="106">
        <v>226</v>
      </c>
      <c r="AH8" s="106">
        <v>225</v>
      </c>
      <c r="AI8" s="106">
        <v>310</v>
      </c>
      <c r="AJ8" s="106">
        <v>340</v>
      </c>
      <c r="AK8" s="173">
        <f>AK9</f>
        <v>390</v>
      </c>
      <c r="AL8" s="106" t="s">
        <v>41</v>
      </c>
      <c r="AM8" s="106">
        <v>211</v>
      </c>
      <c r="AN8" s="106">
        <v>213</v>
      </c>
      <c r="AO8" s="106">
        <v>221</v>
      </c>
      <c r="AP8" s="106">
        <v>226</v>
      </c>
      <c r="AQ8" s="106">
        <v>225</v>
      </c>
      <c r="AR8" s="106">
        <v>310</v>
      </c>
      <c r="AS8" s="106">
        <v>340</v>
      </c>
    </row>
    <row r="9" spans="9:45" ht="66.75" customHeight="1">
      <c r="AA9" s="377"/>
      <c r="AB9" s="109"/>
      <c r="AC9" s="110">
        <f>AD9+AE9+AF9+AG9+AH9+AI9+AJ9</f>
        <v>1534.204</v>
      </c>
      <c r="AD9" s="111">
        <f>'туш '!AB11</f>
        <v>741.61799999999994</v>
      </c>
      <c r="AE9" s="111">
        <f>'туш '!AB12</f>
        <v>223.95999999999998</v>
      </c>
      <c r="AF9" s="112"/>
      <c r="AG9" s="112"/>
      <c r="AH9" s="112"/>
      <c r="AI9" s="112"/>
      <c r="AJ9" s="111">
        <f>'туш '!AB13</f>
        <v>568.62599999999998</v>
      </c>
      <c r="AK9" s="173">
        <v>390</v>
      </c>
      <c r="AL9" s="111">
        <f t="shared" ref="AL9:AL16" si="0">AM9+AN9+AO9+AP9+AQ9+AR9+AS9</f>
        <v>598339.55999999994</v>
      </c>
      <c r="AM9" s="111">
        <f>AD9*AK8</f>
        <v>289231.01999999996</v>
      </c>
      <c r="AN9" s="111">
        <f>AK8*AE9</f>
        <v>87344.4</v>
      </c>
      <c r="AO9" s="112">
        <f>AK8*AF9</f>
        <v>0</v>
      </c>
      <c r="AP9" s="112">
        <f>AK8*AG9</f>
        <v>0</v>
      </c>
      <c r="AQ9" s="112">
        <f>AK8*AH9</f>
        <v>0</v>
      </c>
      <c r="AR9" s="112">
        <f>AK8*AI9</f>
        <v>0</v>
      </c>
      <c r="AS9" s="111">
        <f>AK8*AJ9</f>
        <v>221764.13999999998</v>
      </c>
    </row>
    <row r="10" spans="9:45" ht="32.25" customHeight="1">
      <c r="AA10" s="113" t="s">
        <v>158</v>
      </c>
      <c r="AB10" s="109">
        <f>(AL10*AC18)/AL17</f>
        <v>4.9967940192221052</v>
      </c>
      <c r="AC10" s="114">
        <f t="shared" ref="AC10:AC16" si="1">AD10+AE10+AF10+AG10+AH10+AI10+AJ10</f>
        <v>449.46758</v>
      </c>
      <c r="AD10" s="112">
        <f>[1]Минп!AA10</f>
        <v>77.290000000000006</v>
      </c>
      <c r="AE10" s="112">
        <f>[1]Минп!AA11</f>
        <v>23.34158</v>
      </c>
      <c r="AF10" s="112"/>
      <c r="AG10" s="112"/>
      <c r="AH10" s="112"/>
      <c r="AI10" s="112">
        <f>[1]Минп!AA12</f>
        <v>0</v>
      </c>
      <c r="AJ10" s="112">
        <f>[1]Минп!AA13</f>
        <v>348.83600000000001</v>
      </c>
      <c r="AK10" s="115">
        <v>504</v>
      </c>
      <c r="AL10" s="112">
        <f t="shared" si="0"/>
        <v>226531.66032000002</v>
      </c>
      <c r="AM10" s="112">
        <f t="shared" ref="AM10:AM16" si="2">AD10*AK10</f>
        <v>38954.160000000003</v>
      </c>
      <c r="AN10" s="112">
        <f t="shared" ref="AN10:AN16" si="3">AK10*AE10</f>
        <v>11764.15632</v>
      </c>
      <c r="AO10" s="112">
        <f t="shared" ref="AO10:AO16" si="4">AK10*AF10</f>
        <v>0</v>
      </c>
      <c r="AP10" s="112">
        <f t="shared" ref="AP10:AP16" si="5">AK10*AG10</f>
        <v>0</v>
      </c>
      <c r="AQ10" s="112">
        <f t="shared" ref="AQ10:AQ16" si="6">AK10*AH10</f>
        <v>0</v>
      </c>
      <c r="AR10" s="112">
        <f t="shared" ref="AR10:AR16" si="7">AK10*AI10</f>
        <v>0</v>
      </c>
      <c r="AS10" s="112">
        <f t="shared" ref="AS10:AS16" si="8">AK10*AJ10</f>
        <v>175813.34400000001</v>
      </c>
    </row>
    <row r="11" spans="9:45" ht="50.25" customHeight="1">
      <c r="AA11" s="113" t="s">
        <v>159</v>
      </c>
      <c r="AB11" s="109">
        <f>(AL11*AC18)/AL17</f>
        <v>4.6572349850495502</v>
      </c>
      <c r="AC11" s="114">
        <f t="shared" si="1"/>
        <v>418.92383999999998</v>
      </c>
      <c r="AD11" s="112">
        <f>[1]Проч!AA9</f>
        <v>63.92</v>
      </c>
      <c r="AE11" s="112">
        <f>[1]Проч!AA10</f>
        <v>19.303840000000001</v>
      </c>
      <c r="AF11" s="112"/>
      <c r="AG11" s="112"/>
      <c r="AH11" s="112"/>
      <c r="AI11" s="112"/>
      <c r="AJ11" s="112">
        <f>[1]Проч!AA12</f>
        <v>335.7</v>
      </c>
      <c r="AK11" s="115">
        <v>504</v>
      </c>
      <c r="AL11" s="112">
        <f>AM11+AN11+AO11+AP11+AQ11+AR11+AS11</f>
        <v>211137.61536</v>
      </c>
      <c r="AM11" s="112">
        <f>AD11*AK11</f>
        <v>32215.68</v>
      </c>
      <c r="AN11" s="112">
        <f t="shared" si="3"/>
        <v>9729.1353600000002</v>
      </c>
      <c r="AO11" s="112">
        <f t="shared" si="4"/>
        <v>0</v>
      </c>
      <c r="AP11" s="112">
        <f t="shared" si="5"/>
        <v>0</v>
      </c>
      <c r="AQ11" s="112">
        <f t="shared" si="6"/>
        <v>0</v>
      </c>
      <c r="AR11" s="112">
        <f t="shared" si="7"/>
        <v>0</v>
      </c>
      <c r="AS11" s="112">
        <f t="shared" si="8"/>
        <v>169192.8</v>
      </c>
    </row>
    <row r="12" spans="9:45" ht="33.75" customHeight="1">
      <c r="AA12" s="113" t="s">
        <v>160</v>
      </c>
      <c r="AB12" s="109">
        <f>(AL12*AC18)/AL17</f>
        <v>13.921534606317532</v>
      </c>
      <c r="AC12" s="110">
        <f t="shared" si="1"/>
        <v>6714.2377999999999</v>
      </c>
      <c r="AD12" s="112">
        <f>'[1]подг техн'!Y8</f>
        <v>2495.8879999999999</v>
      </c>
      <c r="AE12" s="112">
        <f>'[1]подг техн'!Y9</f>
        <v>753.76</v>
      </c>
      <c r="AF12" s="112"/>
      <c r="AG12" s="112">
        <f>'[1]подг техн'!Y10</f>
        <v>3050</v>
      </c>
      <c r="AH12" s="112">
        <f>'[1]подг техн'!Y11</f>
        <v>350</v>
      </c>
      <c r="AI12" s="112"/>
      <c r="AJ12" s="112">
        <f>'[1]подг техн'!Y12</f>
        <v>64.589799999999997</v>
      </c>
      <c r="AK12" s="115">
        <v>94</v>
      </c>
      <c r="AL12" s="112">
        <f t="shared" si="0"/>
        <v>631138.35320000001</v>
      </c>
      <c r="AM12" s="112">
        <f>AD12*AK12</f>
        <v>234613.47199999998</v>
      </c>
      <c r="AN12" s="112">
        <f t="shared" si="3"/>
        <v>70853.440000000002</v>
      </c>
      <c r="AO12" s="112">
        <f t="shared" si="4"/>
        <v>0</v>
      </c>
      <c r="AP12" s="112">
        <f t="shared" si="5"/>
        <v>286700</v>
      </c>
      <c r="AQ12" s="112">
        <f t="shared" si="6"/>
        <v>32900</v>
      </c>
      <c r="AR12" s="112">
        <f t="shared" si="7"/>
        <v>0</v>
      </c>
      <c r="AS12" s="112">
        <f t="shared" si="8"/>
        <v>6071.4411999999993</v>
      </c>
    </row>
    <row r="13" spans="9:45" ht="60.75" customHeight="1">
      <c r="I13" s="102"/>
      <c r="AA13" s="116" t="s">
        <v>176</v>
      </c>
      <c r="AB13" s="109">
        <f>(AL13*AC18)/AL17</f>
        <v>0</v>
      </c>
      <c r="AC13" s="110">
        <f t="shared" si="1"/>
        <v>4388</v>
      </c>
      <c r="AD13" s="112">
        <f>стенд!AC70</f>
        <v>854.35200000000009</v>
      </c>
      <c r="AE13" s="112">
        <f>стенд!AC71</f>
        <v>369.64799999999997</v>
      </c>
      <c r="AF13" s="112"/>
      <c r="AG13" s="112"/>
      <c r="AH13" s="112"/>
      <c r="AI13" s="112"/>
      <c r="AJ13" s="112">
        <f>стенд!AB74+стенд!AB75</f>
        <v>3164</v>
      </c>
      <c r="AK13" s="115"/>
      <c r="AL13" s="112">
        <f t="shared" si="0"/>
        <v>0</v>
      </c>
      <c r="AM13" s="112">
        <f>AD13*AK13</f>
        <v>0</v>
      </c>
      <c r="AN13" s="112">
        <f>AK13*AE13</f>
        <v>0</v>
      </c>
      <c r="AO13" s="112">
        <f t="shared" si="4"/>
        <v>0</v>
      </c>
      <c r="AP13" s="112">
        <f t="shared" si="5"/>
        <v>0</v>
      </c>
      <c r="AQ13" s="112">
        <f t="shared" si="6"/>
        <v>0</v>
      </c>
      <c r="AR13" s="112">
        <f t="shared" si="7"/>
        <v>0</v>
      </c>
      <c r="AS13" s="112">
        <f>AK13*AJ13</f>
        <v>0</v>
      </c>
    </row>
    <row r="14" spans="9:45" ht="30.75" customHeight="1">
      <c r="I14" s="102"/>
      <c r="AA14" s="113" t="s">
        <v>177</v>
      </c>
      <c r="AB14" s="109">
        <f>(AL14*AC18)/AL17</f>
        <v>0</v>
      </c>
      <c r="AC14" s="110">
        <f t="shared" si="1"/>
        <v>1664</v>
      </c>
      <c r="AD14" s="112">
        <f>благоустр!AC53</f>
        <v>767.8</v>
      </c>
      <c r="AE14" s="112">
        <f>благоустр!AC54</f>
        <v>332.2</v>
      </c>
      <c r="AF14" s="112"/>
      <c r="AG14" s="112"/>
      <c r="AH14" s="112"/>
      <c r="AI14" s="112"/>
      <c r="AJ14" s="112">
        <f>благоустр!AB57+благоустр!AB58</f>
        <v>564</v>
      </c>
      <c r="AK14" s="115"/>
      <c r="AL14" s="112">
        <f t="shared" ref="AL14" si="9">AM14+AN14+AO14+AP14+AQ14+AR14+AS14</f>
        <v>0</v>
      </c>
      <c r="AM14" s="112">
        <f>AD14*AK14</f>
        <v>0</v>
      </c>
      <c r="AN14" s="112">
        <f>AK14*AE14</f>
        <v>0</v>
      </c>
      <c r="AO14" s="112">
        <f t="shared" ref="AO14" si="10">AK14*AF14</f>
        <v>0</v>
      </c>
      <c r="AP14" s="112">
        <f t="shared" ref="AP14" si="11">AK14*AG14</f>
        <v>0</v>
      </c>
      <c r="AQ14" s="112">
        <f t="shared" ref="AQ14" si="12">AK14*AH14</f>
        <v>0</v>
      </c>
      <c r="AR14" s="112">
        <f t="shared" ref="AR14" si="13">AK14*AI14</f>
        <v>0</v>
      </c>
      <c r="AS14" s="112">
        <f>AK14*AJ14</f>
        <v>0</v>
      </c>
    </row>
    <row r="15" spans="9:45" ht="32.25" customHeight="1">
      <c r="I15" s="102"/>
      <c r="AA15" s="116" t="s">
        <v>161</v>
      </c>
      <c r="AB15" s="109">
        <f>(AL15*AC18)/AL17</f>
        <v>3.6231391487086366</v>
      </c>
      <c r="AC15" s="114">
        <f t="shared" si="1"/>
        <v>1293.3579999999999</v>
      </c>
      <c r="AD15" s="112">
        <f>'[1]Сод ГТС'!Y7</f>
        <v>503.88799999999998</v>
      </c>
      <c r="AE15" s="112">
        <f>'[1]Сод ГТС'!Y8</f>
        <v>152.16999999999999</v>
      </c>
      <c r="AF15" s="112">
        <f>'[1]Сод ГТС'!Y12</f>
        <v>5</v>
      </c>
      <c r="AG15" s="112"/>
      <c r="AH15" s="112"/>
      <c r="AI15" s="112"/>
      <c r="AJ15" s="112">
        <f>'[1]Сод ГТС'!Y11</f>
        <v>632.29999999999995</v>
      </c>
      <c r="AK15" s="115">
        <v>127</v>
      </c>
      <c r="AL15" s="112">
        <f t="shared" si="0"/>
        <v>164256.46599999999</v>
      </c>
      <c r="AM15" s="112">
        <f>AD15*AK15</f>
        <v>63993.775999999998</v>
      </c>
      <c r="AN15" s="112">
        <f t="shared" si="3"/>
        <v>19325.59</v>
      </c>
      <c r="AO15" s="112">
        <f t="shared" si="4"/>
        <v>635</v>
      </c>
      <c r="AP15" s="112">
        <f t="shared" si="5"/>
        <v>0</v>
      </c>
      <c r="AQ15" s="112">
        <f t="shared" si="6"/>
        <v>0</v>
      </c>
      <c r="AR15" s="112">
        <f t="shared" si="7"/>
        <v>0</v>
      </c>
      <c r="AS15" s="112">
        <f t="shared" si="8"/>
        <v>80302.099999999991</v>
      </c>
    </row>
    <row r="16" spans="9:45" ht="27.75" customHeight="1">
      <c r="I16" s="102"/>
      <c r="AA16" s="113" t="s">
        <v>162</v>
      </c>
      <c r="AB16" s="109">
        <f>(AL16*AC18)/AL17</f>
        <v>72.801297240702169</v>
      </c>
      <c r="AC16" s="114">
        <f t="shared" si="1"/>
        <v>25988</v>
      </c>
      <c r="AD16" s="112">
        <f>'[1]Сод ПХС'!AA9</f>
        <v>19718.900000000001</v>
      </c>
      <c r="AE16" s="112">
        <f>'[1]Сод ПХС'!AA10</f>
        <v>5955.1</v>
      </c>
      <c r="AF16" s="112"/>
      <c r="AG16" s="112"/>
      <c r="AH16" s="112"/>
      <c r="AI16" s="112"/>
      <c r="AJ16" s="112">
        <f>'[1]Сод ПХС'!AA11</f>
        <v>314</v>
      </c>
      <c r="AK16" s="115">
        <v>127</v>
      </c>
      <c r="AL16" s="112">
        <f t="shared" si="0"/>
        <v>3300476.0000000005</v>
      </c>
      <c r="AM16" s="112">
        <f t="shared" si="2"/>
        <v>2504300.3000000003</v>
      </c>
      <c r="AN16" s="112">
        <f t="shared" si="3"/>
        <v>756297.70000000007</v>
      </c>
      <c r="AO16" s="112">
        <f t="shared" si="4"/>
        <v>0</v>
      </c>
      <c r="AP16" s="112">
        <f t="shared" si="5"/>
        <v>0</v>
      </c>
      <c r="AQ16" s="112">
        <f t="shared" si="6"/>
        <v>0</v>
      </c>
      <c r="AR16" s="112">
        <f t="shared" si="7"/>
        <v>0</v>
      </c>
      <c r="AS16" s="112">
        <f t="shared" si="8"/>
        <v>39878</v>
      </c>
    </row>
    <row r="17" spans="1:47">
      <c r="H17" s="102"/>
      <c r="AA17" s="117"/>
      <c r="AB17" s="118">
        <f>SUM(AB10:AB16)</f>
        <v>100</v>
      </c>
      <c r="AC17" s="118">
        <f>SUM(AC9:AC16)</f>
        <v>42450.191220000001</v>
      </c>
      <c r="AD17" s="118">
        <f>SUM(AD9:AD16)</f>
        <v>25223.656000000003</v>
      </c>
      <c r="AE17" s="118">
        <f t="shared" ref="AE17:AJ17" si="14">SUM(AE9:AE16)</f>
        <v>7829.4834200000005</v>
      </c>
      <c r="AF17" s="118">
        <f t="shared" si="14"/>
        <v>5</v>
      </c>
      <c r="AG17" s="118">
        <f t="shared" si="14"/>
        <v>3050</v>
      </c>
      <c r="AH17" s="118">
        <f t="shared" si="14"/>
        <v>350</v>
      </c>
      <c r="AI17" s="118">
        <f t="shared" si="14"/>
        <v>0</v>
      </c>
      <c r="AJ17" s="118">
        <f t="shared" si="14"/>
        <v>5992.0518000000002</v>
      </c>
      <c r="AK17" s="119"/>
      <c r="AL17" s="112">
        <f>SUM(AL10:AL16)</f>
        <v>4533540.0948800007</v>
      </c>
      <c r="AM17" s="112">
        <f>SUM(AM9:AM16)</f>
        <v>3163308.4080000003</v>
      </c>
      <c r="AN17" s="112">
        <f t="shared" ref="AN17:AS17" si="15">SUM(AN9:AN16)</f>
        <v>955314.42168000003</v>
      </c>
      <c r="AO17" s="112">
        <f t="shared" si="15"/>
        <v>635</v>
      </c>
      <c r="AP17" s="112">
        <f t="shared" si="15"/>
        <v>286700</v>
      </c>
      <c r="AQ17" s="112">
        <f t="shared" si="15"/>
        <v>32900</v>
      </c>
      <c r="AR17" s="112">
        <f t="shared" si="15"/>
        <v>0</v>
      </c>
      <c r="AS17" s="112">
        <f t="shared" si="15"/>
        <v>693021.82519999996</v>
      </c>
      <c r="AT17" s="102">
        <f>AT13+AT12+AT11+AT10+AT9</f>
        <v>0</v>
      </c>
    </row>
    <row r="18" spans="1:47">
      <c r="AB18" s="120"/>
      <c r="AC18" s="7">
        <v>100</v>
      </c>
      <c r="AL18" s="120">
        <f>AL17+AL9</f>
        <v>5131879.6548800003</v>
      </c>
      <c r="AM18" s="120">
        <f t="shared" ref="AM18:AS18" si="16">AM17+AM9</f>
        <v>3452539.4280000003</v>
      </c>
      <c r="AN18" s="120">
        <f t="shared" si="16"/>
        <v>1042658.8216800001</v>
      </c>
      <c r="AO18" s="120">
        <f t="shared" si="16"/>
        <v>635</v>
      </c>
      <c r="AP18" s="120">
        <f t="shared" si="16"/>
        <v>286700</v>
      </c>
      <c r="AQ18" s="120">
        <f t="shared" si="16"/>
        <v>32900</v>
      </c>
      <c r="AR18" s="120">
        <f t="shared" si="16"/>
        <v>0</v>
      </c>
      <c r="AS18" s="120">
        <f t="shared" si="16"/>
        <v>914785.96519999998</v>
      </c>
    </row>
    <row r="19" spans="1:47">
      <c r="AL19" s="120"/>
      <c r="AP19" s="7">
        <v>2015</v>
      </c>
      <c r="AR19" s="7">
        <v>2016</v>
      </c>
      <c r="AS19" s="7">
        <v>2017</v>
      </c>
    </row>
    <row r="20" spans="1:47" ht="60.75" thickBot="1">
      <c r="B20" s="121">
        <f>B22/4</f>
        <v>1870361.25</v>
      </c>
      <c r="D20" s="378"/>
      <c r="E20" s="378"/>
      <c r="F20" s="378"/>
      <c r="G20" s="378"/>
      <c r="H20" s="378"/>
      <c r="I20" s="378"/>
      <c r="J20" s="123"/>
      <c r="K20" s="160">
        <f>M20+O20+Q20+S20+U20+W20+Y20</f>
        <v>100</v>
      </c>
      <c r="L20" s="123"/>
      <c r="M20" s="124">
        <f>AB10</f>
        <v>4.9967940192221052</v>
      </c>
      <c r="O20" s="125">
        <f>AB11</f>
        <v>4.6572349850495502</v>
      </c>
      <c r="Q20" s="125">
        <f>AB12</f>
        <v>13.921534606317532</v>
      </c>
      <c r="S20" s="161">
        <f>AB13</f>
        <v>0</v>
      </c>
      <c r="U20" s="162">
        <f>AB14</f>
        <v>0</v>
      </c>
      <c r="W20" s="126">
        <f>AB15</f>
        <v>3.6231391487086366</v>
      </c>
      <c r="Y20" s="126">
        <f>AB16</f>
        <v>72.801297240702169</v>
      </c>
      <c r="AA20" s="379" t="str">
        <f>'свод Обл'!AA7</f>
        <v>Перечень услуг</v>
      </c>
      <c r="AB20" s="380"/>
      <c r="AC20" s="380"/>
      <c r="AD20" s="380"/>
      <c r="AE20" s="380"/>
      <c r="AF20" s="380"/>
      <c r="AG20" s="381"/>
      <c r="AH20" s="127" t="s">
        <v>153</v>
      </c>
      <c r="AI20" s="127" t="s">
        <v>163</v>
      </c>
      <c r="AJ20" s="127" t="s">
        <v>164</v>
      </c>
      <c r="AK20" s="127" t="s">
        <v>165</v>
      </c>
      <c r="AL20" s="127" t="s">
        <v>166</v>
      </c>
      <c r="AM20" s="127" t="s">
        <v>167</v>
      </c>
      <c r="AN20" s="127" t="s">
        <v>168</v>
      </c>
      <c r="AO20" s="127"/>
      <c r="AP20" s="163" t="s">
        <v>147</v>
      </c>
      <c r="AQ20" s="147"/>
      <c r="AR20" s="113">
        <v>2016</v>
      </c>
      <c r="AS20" s="113">
        <v>2017</v>
      </c>
      <c r="AT20" s="147"/>
      <c r="AU20" s="128"/>
    </row>
    <row r="21" spans="1:47" s="129" customFormat="1" ht="66" customHeight="1">
      <c r="B21" s="130" t="s">
        <v>189</v>
      </c>
      <c r="C21" s="130" t="s">
        <v>190</v>
      </c>
      <c r="D21" s="385" t="s">
        <v>174</v>
      </c>
      <c r="E21" s="385"/>
      <c r="F21" s="190" t="s">
        <v>185</v>
      </c>
      <c r="G21" s="190" t="s">
        <v>186</v>
      </c>
      <c r="H21" s="131" t="s">
        <v>169</v>
      </c>
      <c r="I21" s="131" t="s">
        <v>175</v>
      </c>
      <c r="J21" s="132" t="s">
        <v>170</v>
      </c>
      <c r="K21" s="132" t="s">
        <v>171</v>
      </c>
      <c r="L21" s="133" t="s">
        <v>172</v>
      </c>
      <c r="M21" s="132" t="str">
        <f>AA10</f>
        <v>устройство противопожарных минерализованных полос</v>
      </c>
      <c r="N21" s="131" t="s">
        <v>151</v>
      </c>
      <c r="O21" s="134" t="str">
        <f>AA11</f>
        <v>прочистка противопожарных минерализованных полос и их обновление</v>
      </c>
      <c r="P21" s="134" t="s">
        <v>151</v>
      </c>
      <c r="Q21" s="131" t="str">
        <f>AA12</f>
        <v>подготовка техники к пожароопасному периоду</v>
      </c>
      <c r="R21" s="133" t="s">
        <v>151</v>
      </c>
      <c r="S21" s="135" t="str">
        <f>AA13</f>
        <v>установка и размещение стендов, знаков и указателей, содержащих информацию о мерах пожарной безопасности в лесах</v>
      </c>
      <c r="T21" s="133" t="s">
        <v>151</v>
      </c>
      <c r="U21" s="133" t="str">
        <f>AA14</f>
        <v xml:space="preserve">благоустройство зон отдыха граждан, пребывающих в лесах </v>
      </c>
      <c r="V21" s="133" t="s">
        <v>151</v>
      </c>
      <c r="W21" s="136" t="str">
        <f>AA15</f>
        <v>обеспечение функционирования  гидротехнических сооружений</v>
      </c>
      <c r="X21" s="137" t="s">
        <v>151</v>
      </c>
      <c r="Y21" s="136" t="str">
        <f>AA16</f>
        <v>обеспечение функционирования пожарно-химических станций</v>
      </c>
      <c r="Z21" s="137" t="s">
        <v>151</v>
      </c>
      <c r="AA21" s="386" t="str">
        <f>'свод Обл'!AA8</f>
        <v>тушение пожаров на землях, не входящих в лесной фонд, занятых древесно-кустарниковой растительностью</v>
      </c>
      <c r="AB21" s="386"/>
      <c r="AC21" s="386"/>
      <c r="AD21" s="386"/>
      <c r="AE21" s="386"/>
      <c r="AF21" s="386"/>
      <c r="AG21" s="386"/>
      <c r="AH21" s="164">
        <f>AC9</f>
        <v>1534.204</v>
      </c>
      <c r="AI21" s="164">
        <f>'свод Обл'!AK8</f>
        <v>390</v>
      </c>
      <c r="AJ21" s="164">
        <f>AH21*AI21</f>
        <v>598339.55999999994</v>
      </c>
      <c r="AK21" s="164">
        <f t="shared" ref="AK21:AK26" si="17">AB9</f>
        <v>0</v>
      </c>
      <c r="AL21" s="164">
        <v>0</v>
      </c>
      <c r="AM21" s="164">
        <v>0</v>
      </c>
      <c r="AN21" s="164">
        <f t="shared" ref="AN21:AN28" si="18">AM21/AI21</f>
        <v>0</v>
      </c>
      <c r="AO21" s="164"/>
      <c r="AP21" s="165">
        <f>AJ21+AL21+AM21</f>
        <v>598339.55999999994</v>
      </c>
      <c r="AQ21" s="170">
        <f>(AP21*100)/AP29</f>
        <v>7.6655165522189188</v>
      </c>
      <c r="AR21" s="171">
        <f>(AP32*AQ21)/100</f>
        <v>559207.09800092236</v>
      </c>
      <c r="AS21" s="171">
        <f>(AP36*AQ21)/100</f>
        <v>551211.96423695807</v>
      </c>
      <c r="AT21" s="171"/>
      <c r="AU21" s="172"/>
    </row>
    <row r="22" spans="1:47" ht="31.5" customHeight="1">
      <c r="B22" s="139">
        <f>[2]свод!$B$75</f>
        <v>7481445</v>
      </c>
      <c r="C22" s="139">
        <f>B22+E22</f>
        <v>11303145</v>
      </c>
      <c r="D22" s="113">
        <v>211</v>
      </c>
      <c r="E22" s="191">
        <v>3821700</v>
      </c>
      <c r="F22" s="140">
        <v>3101683.2</v>
      </c>
      <c r="G22" s="140">
        <f>C22+F22</f>
        <v>14404828.199999999</v>
      </c>
      <c r="H22" s="140">
        <v>3869700</v>
      </c>
      <c r="I22" s="140">
        <v>3918300</v>
      </c>
      <c r="J22" s="141">
        <f>AM17</f>
        <v>3163308.4080000003</v>
      </c>
      <c r="K22" s="111">
        <f>E22-J22</f>
        <v>658391.59199999971</v>
      </c>
      <c r="L22" s="142"/>
      <c r="M22" s="143">
        <f>(K22*M20)/E38</f>
        <v>32898.471692117193</v>
      </c>
      <c r="N22" s="144"/>
      <c r="O22" s="143">
        <f>(K22*O20)/E38</f>
        <v>30662.843561248683</v>
      </c>
      <c r="P22" s="144"/>
      <c r="Q22" s="143">
        <f>(K22*Q20)/E38</f>
        <v>91658.213325364894</v>
      </c>
      <c r="R22" s="144"/>
      <c r="S22" s="143">
        <f>(K22*S20)/E38</f>
        <v>0</v>
      </c>
      <c r="T22" s="144"/>
      <c r="U22" s="143">
        <f>(K22*U20)/100</f>
        <v>0</v>
      </c>
      <c r="V22" s="144"/>
      <c r="W22" s="143">
        <f>(K22*W20)/E38</f>
        <v>23854.443521558027</v>
      </c>
      <c r="X22" s="144"/>
      <c r="Y22" s="143">
        <f>(K22*Y20)/E38</f>
        <v>479317.61989971087</v>
      </c>
      <c r="Z22" s="144"/>
      <c r="AA22" s="387" t="str">
        <f>'свод Обл'!AA10</f>
        <v>устройство противопожарных минерализованных полос</v>
      </c>
      <c r="AB22" s="387"/>
      <c r="AC22" s="387"/>
      <c r="AD22" s="387"/>
      <c r="AE22" s="387"/>
      <c r="AF22" s="387"/>
      <c r="AG22" s="387"/>
      <c r="AH22" s="166">
        <f>'свод Обл'!AC10</f>
        <v>449.46758</v>
      </c>
      <c r="AI22" s="166">
        <f>'свод Обл'!AK10</f>
        <v>504</v>
      </c>
      <c r="AJ22" s="166">
        <f>AH22*AI22</f>
        <v>226531.66032</v>
      </c>
      <c r="AK22" s="164">
        <f t="shared" si="17"/>
        <v>4.9967940192221052</v>
      </c>
      <c r="AL22" s="163">
        <f>N37</f>
        <v>20307.620477341134</v>
      </c>
      <c r="AM22" s="163">
        <f>M37</f>
        <v>113292.67781833964</v>
      </c>
      <c r="AN22" s="166">
        <f t="shared" si="18"/>
        <v>224.78705916337231</v>
      </c>
      <c r="AO22" s="166"/>
      <c r="AP22" s="165">
        <f>AJ22+AL22+AM22</f>
        <v>360131.95861568081</v>
      </c>
      <c r="AQ22" s="170">
        <f>(AP22*100)/AP29</f>
        <v>4.6137639465983495</v>
      </c>
      <c r="AR22" s="171">
        <f>(AP32*AQ22)/100</f>
        <v>336578.69366829621</v>
      </c>
      <c r="AS22" s="171">
        <f>(AP36*AQ22)/100</f>
        <v>331766.53787199414</v>
      </c>
      <c r="AT22" s="147"/>
      <c r="AU22" s="128"/>
    </row>
    <row r="23" spans="1:47" ht="23.25" customHeight="1">
      <c r="B23" s="139">
        <f>[2]свод!$B$76</f>
        <v>23275</v>
      </c>
      <c r="C23" s="139">
        <f t="shared" ref="C23:C36" si="19">B23+E23</f>
        <v>23275</v>
      </c>
      <c r="D23" s="113">
        <v>212</v>
      </c>
      <c r="E23" s="191"/>
      <c r="F23" s="140"/>
      <c r="G23" s="140">
        <f t="shared" ref="G23:G36" si="20">C23+F23</f>
        <v>23275</v>
      </c>
      <c r="H23" s="140"/>
      <c r="I23" s="140"/>
      <c r="J23" s="141"/>
      <c r="K23" s="111">
        <f>E23-J23</f>
        <v>0</v>
      </c>
      <c r="L23" s="142"/>
      <c r="M23" s="143">
        <f>(K23*M20)/E38</f>
        <v>0</v>
      </c>
      <c r="N23" s="144"/>
      <c r="O23" s="143">
        <f>(K23*O20)/E38</f>
        <v>0</v>
      </c>
      <c r="P23" s="144"/>
      <c r="Q23" s="143">
        <f>(K23*Q20)/E38</f>
        <v>0</v>
      </c>
      <c r="R23" s="144"/>
      <c r="S23" s="143">
        <f>(K23*S20)/E38</f>
        <v>0</v>
      </c>
      <c r="T23" s="144"/>
      <c r="U23" s="143">
        <f>(K23*U20)/100</f>
        <v>0</v>
      </c>
      <c r="V23" s="144"/>
      <c r="W23" s="143">
        <f>(K23*W20)/E38</f>
        <v>0</v>
      </c>
      <c r="X23" s="144"/>
      <c r="Y23" s="143">
        <f>(K23*Y20)/E38</f>
        <v>0</v>
      </c>
      <c r="Z23" s="144"/>
      <c r="AA23" s="387" t="str">
        <f>'свод Обл'!AA11</f>
        <v>прочистка противопожарных минерализованных полос и их обновление</v>
      </c>
      <c r="AB23" s="387"/>
      <c r="AC23" s="387"/>
      <c r="AD23" s="387"/>
      <c r="AE23" s="387"/>
      <c r="AF23" s="387"/>
      <c r="AG23" s="387"/>
      <c r="AH23" s="166">
        <f>'свод Обл'!AC11</f>
        <v>418.92383999999998</v>
      </c>
      <c r="AI23" s="166">
        <f>'свод Обл'!AK11</f>
        <v>504</v>
      </c>
      <c r="AJ23" s="166">
        <f>AH23*AI23</f>
        <v>211137.61536</v>
      </c>
      <c r="AK23" s="164">
        <f t="shared" si="17"/>
        <v>4.6572349850495502</v>
      </c>
      <c r="AL23" s="145">
        <f>P37</f>
        <v>18927.608419789431</v>
      </c>
      <c r="AM23" s="145">
        <f>O37</f>
        <v>105593.83089552677</v>
      </c>
      <c r="AN23" s="166">
        <f t="shared" si="18"/>
        <v>209.51156923715629</v>
      </c>
      <c r="AO23" s="166"/>
      <c r="AP23" s="165">
        <f t="shared" ref="AP23:AP28" si="21">AJ23+AL23+AM23</f>
        <v>335659.05467531621</v>
      </c>
      <c r="AQ23" s="170">
        <f>(AP23*100)/AP29</f>
        <v>4.3002338663948478</v>
      </c>
      <c r="AR23" s="171">
        <f>(AP32*AQ23)/100</f>
        <v>313706.36078737053</v>
      </c>
      <c r="AS23" s="171">
        <f>(AP36*AQ23)/100</f>
        <v>309221.21686472074</v>
      </c>
      <c r="AT23" s="147"/>
      <c r="AU23" s="128"/>
    </row>
    <row r="24" spans="1:47">
      <c r="B24" s="139">
        <f>[2]свод!$B$77</f>
        <v>2259396.39</v>
      </c>
      <c r="C24" s="139">
        <f t="shared" si="19"/>
        <v>3413549.79</v>
      </c>
      <c r="D24" s="113">
        <v>213</v>
      </c>
      <c r="E24" s="191">
        <f>E22*0.302</f>
        <v>1154153.3999999999</v>
      </c>
      <c r="F24" s="140">
        <v>936708.33</v>
      </c>
      <c r="G24" s="140">
        <f t="shared" si="20"/>
        <v>4350258.12</v>
      </c>
      <c r="H24" s="140">
        <f t="shared" ref="H24:I24" si="22">H22*0.302</f>
        <v>1168649.3999999999</v>
      </c>
      <c r="I24" s="140">
        <f t="shared" si="22"/>
        <v>1183326.5999999999</v>
      </c>
      <c r="J24" s="141">
        <f>AN17</f>
        <v>955314.42168000003</v>
      </c>
      <c r="K24" s="111">
        <f>E24-J24</f>
        <v>198838.97831999988</v>
      </c>
      <c r="L24" s="142"/>
      <c r="M24" s="143">
        <f>(K24*M20)/E38</f>
        <v>9935.5741765760922</v>
      </c>
      <c r="N24" s="144"/>
      <c r="O24" s="143">
        <f>(K24*O20)/E38</f>
        <v>9260.398462234125</v>
      </c>
      <c r="P24" s="144"/>
      <c r="Q24" s="143">
        <f>(K24*Q20)/E38</f>
        <v>27681.437177666998</v>
      </c>
      <c r="R24" s="144"/>
      <c r="S24" s="143">
        <f>(K24*S20)/E38</f>
        <v>0</v>
      </c>
      <c r="T24" s="144"/>
      <c r="U24" s="143">
        <f>(K24*U20)/100</f>
        <v>0</v>
      </c>
      <c r="V24" s="144"/>
      <c r="W24" s="143">
        <f>(K24*W20)/E38</f>
        <v>7204.2128664041938</v>
      </c>
      <c r="X24" s="144"/>
      <c r="Y24" s="143">
        <f>(K24*Y20)/E38</f>
        <v>144757.35563711845</v>
      </c>
      <c r="Z24" s="144"/>
      <c r="AA24" s="388" t="str">
        <f>AA12</f>
        <v>подготовка техники к пожароопасному периоду</v>
      </c>
      <c r="AB24" s="389"/>
      <c r="AC24" s="389"/>
      <c r="AD24" s="389"/>
      <c r="AE24" s="389"/>
      <c r="AF24" s="389"/>
      <c r="AG24" s="389"/>
      <c r="AH24" s="166">
        <f>'свод Обл'!AC12</f>
        <v>6714.2377999999999</v>
      </c>
      <c r="AI24" s="166">
        <f>'свод Обл'!AK12</f>
        <v>94</v>
      </c>
      <c r="AJ24" s="167">
        <f>AL12</f>
        <v>631138.35320000001</v>
      </c>
      <c r="AK24" s="164">
        <f t="shared" si="17"/>
        <v>13.921534606317532</v>
      </c>
      <c r="AL24" s="146">
        <f>R37</f>
        <v>56578.926439573268</v>
      </c>
      <c r="AM24" s="146">
        <f>Q37</f>
        <v>315643.97668245999</v>
      </c>
      <c r="AN24" s="166">
        <f t="shared" si="18"/>
        <v>3357.9146455580849</v>
      </c>
      <c r="AO24" s="169"/>
      <c r="AP24" s="165">
        <f t="shared" si="21"/>
        <v>1003361.2563220332</v>
      </c>
      <c r="AQ24" s="170">
        <f>(AP24*100)/AP30</f>
        <v>12.854377066747377</v>
      </c>
      <c r="AR24" s="171">
        <f>(AP32*AQ24)/100</f>
        <v>937739.66139628785</v>
      </c>
      <c r="AS24" s="171">
        <f>(AP36*AQ24)/100</f>
        <v>924332.54611567035</v>
      </c>
      <c r="AT24" s="147"/>
      <c r="AU24" s="128"/>
    </row>
    <row r="25" spans="1:47">
      <c r="B25" s="139">
        <f>[2]свод!$B$78</f>
        <v>213000</v>
      </c>
      <c r="C25" s="139">
        <f t="shared" si="19"/>
        <v>215000</v>
      </c>
      <c r="D25" s="113">
        <v>221</v>
      </c>
      <c r="E25" s="191">
        <v>2000</v>
      </c>
      <c r="F25" s="140"/>
      <c r="G25" s="140">
        <f t="shared" si="20"/>
        <v>215000</v>
      </c>
      <c r="H25" s="140">
        <v>2000</v>
      </c>
      <c r="I25" s="140">
        <v>2000</v>
      </c>
      <c r="J25" s="141">
        <f>AO17</f>
        <v>635</v>
      </c>
      <c r="K25" s="111">
        <f>E25-J25</f>
        <v>1365</v>
      </c>
      <c r="L25" s="142"/>
      <c r="M25" s="143">
        <f>(K25*M20)/E38</f>
        <v>68.20623836238174</v>
      </c>
      <c r="N25" s="144"/>
      <c r="O25" s="143">
        <f>(K25*O20)/E38</f>
        <v>63.571257545926365</v>
      </c>
      <c r="P25" s="144"/>
      <c r="Q25" s="143">
        <f>(K25*Q20)/E38</f>
        <v>190.02894737623433</v>
      </c>
      <c r="R25" s="144"/>
      <c r="S25" s="143">
        <f>(K25*S20)/E38</f>
        <v>0</v>
      </c>
      <c r="T25" s="144"/>
      <c r="U25" s="143">
        <f>(K25*U20)/100</f>
        <v>0</v>
      </c>
      <c r="V25" s="144"/>
      <c r="W25" s="143">
        <f>(K25*W20)/E38</f>
        <v>49.455849379872888</v>
      </c>
      <c r="X25" s="144"/>
      <c r="Y25" s="143">
        <f>(K25*Y20)/E38</f>
        <v>993.73770733558456</v>
      </c>
      <c r="Z25" s="144"/>
      <c r="AA25" s="388" t="str">
        <f>AA13</f>
        <v>установка и размещение стендов, знаков и указателей, содержащих информацию о мерах пожарной безопасности в лесах</v>
      </c>
      <c r="AB25" s="389"/>
      <c r="AC25" s="389"/>
      <c r="AD25" s="389"/>
      <c r="AE25" s="389"/>
      <c r="AF25" s="389"/>
      <c r="AG25" s="389"/>
      <c r="AH25" s="166"/>
      <c r="AI25" s="166">
        <f>'свод Обл'!AK13</f>
        <v>0</v>
      </c>
      <c r="AJ25" s="167">
        <f>AL13</f>
        <v>0</v>
      </c>
      <c r="AK25" s="164">
        <f t="shared" si="17"/>
        <v>0</v>
      </c>
      <c r="AL25" s="146">
        <f>T37</f>
        <v>0</v>
      </c>
      <c r="AM25" s="146">
        <f>S37</f>
        <v>0</v>
      </c>
      <c r="AN25" s="166"/>
      <c r="AO25" s="169"/>
      <c r="AP25" s="165">
        <f t="shared" si="21"/>
        <v>0</v>
      </c>
      <c r="AQ25" s="170">
        <f>(AP25*100)/AP29</f>
        <v>0</v>
      </c>
      <c r="AR25" s="171">
        <f>(AP32*AQ25)/100</f>
        <v>0</v>
      </c>
      <c r="AS25" s="171">
        <f>(AP36*AQ25)/100</f>
        <v>0</v>
      </c>
      <c r="AT25" s="147"/>
      <c r="AU25" s="128"/>
    </row>
    <row r="26" spans="1:47">
      <c r="B26" s="139"/>
      <c r="C26" s="139">
        <f t="shared" si="19"/>
        <v>0</v>
      </c>
      <c r="D26" s="113"/>
      <c r="E26" s="191"/>
      <c r="F26" s="140"/>
      <c r="G26" s="140">
        <f t="shared" si="20"/>
        <v>0</v>
      </c>
      <c r="H26" s="140"/>
      <c r="I26" s="140"/>
      <c r="J26" s="141"/>
      <c r="K26" s="111"/>
      <c r="L26" s="142"/>
      <c r="M26" s="143"/>
      <c r="N26" s="144"/>
      <c r="O26" s="143"/>
      <c r="P26" s="144"/>
      <c r="Q26" s="143"/>
      <c r="R26" s="144"/>
      <c r="S26" s="143"/>
      <c r="T26" s="144"/>
      <c r="U26" s="143"/>
      <c r="V26" s="144"/>
      <c r="W26" s="143"/>
      <c r="X26" s="144"/>
      <c r="Y26" s="143"/>
      <c r="Z26" s="144"/>
      <c r="AA26" s="382" t="str">
        <f>U21</f>
        <v xml:space="preserve">благоустройство зон отдыха граждан, пребывающих в лесах </v>
      </c>
      <c r="AB26" s="383"/>
      <c r="AC26" s="383"/>
      <c r="AD26" s="383"/>
      <c r="AE26" s="383"/>
      <c r="AF26" s="383"/>
      <c r="AG26" s="384"/>
      <c r="AH26" s="166"/>
      <c r="AI26" s="166">
        <f>'свод Обл'!AK14</f>
        <v>0</v>
      </c>
      <c r="AJ26" s="167">
        <f>AL14</f>
        <v>0</v>
      </c>
      <c r="AK26" s="164">
        <f t="shared" si="17"/>
        <v>0</v>
      </c>
      <c r="AL26" s="146">
        <f>V37</f>
        <v>0</v>
      </c>
      <c r="AM26" s="146">
        <f>U37</f>
        <v>0</v>
      </c>
      <c r="AN26" s="166"/>
      <c r="AO26" s="169"/>
      <c r="AP26" s="165">
        <f t="shared" si="21"/>
        <v>0</v>
      </c>
      <c r="AQ26" s="170">
        <f>(AP26*100)/AP30</f>
        <v>0</v>
      </c>
      <c r="AR26" s="171">
        <f>(AP32*AQ26)/100</f>
        <v>0</v>
      </c>
      <c r="AS26" s="171">
        <f>(AP36*AQ26)/100</f>
        <v>0</v>
      </c>
      <c r="AT26" s="147"/>
      <c r="AU26" s="128"/>
    </row>
    <row r="27" spans="1:47">
      <c r="B27" s="139">
        <f>[2]свод!$B$79</f>
        <v>63900</v>
      </c>
      <c r="C27" s="139">
        <f t="shared" si="19"/>
        <v>63900</v>
      </c>
      <c r="D27" s="113">
        <v>222</v>
      </c>
      <c r="E27" s="191"/>
      <c r="F27" s="140"/>
      <c r="G27" s="140">
        <f t="shared" si="20"/>
        <v>63900</v>
      </c>
      <c r="H27" s="140"/>
      <c r="I27" s="140"/>
      <c r="J27" s="141"/>
      <c r="K27" s="111">
        <f>E27-J27</f>
        <v>0</v>
      </c>
      <c r="L27" s="142"/>
      <c r="M27" s="143">
        <f>(K27*M20)/E38</f>
        <v>0</v>
      </c>
      <c r="N27" s="144"/>
      <c r="O27" s="143">
        <f>(K27*O20)/E38</f>
        <v>0</v>
      </c>
      <c r="P27" s="144"/>
      <c r="Q27" s="143">
        <f>(K27*Q20)/E38</f>
        <v>0</v>
      </c>
      <c r="R27" s="144"/>
      <c r="S27" s="143">
        <f>(K27*S20)/E38</f>
        <v>0</v>
      </c>
      <c r="T27" s="144"/>
      <c r="U27" s="143">
        <f>(K27*U20)/100</f>
        <v>0</v>
      </c>
      <c r="V27" s="144"/>
      <c r="W27" s="143">
        <f>(K27*W20)/E38</f>
        <v>0</v>
      </c>
      <c r="X27" s="144"/>
      <c r="Y27" s="143">
        <f>(K27*Y20)/E38</f>
        <v>0</v>
      </c>
      <c r="Z27" s="144"/>
      <c r="AA27" s="388" t="str">
        <f>AA15</f>
        <v>обеспечение функционирования  гидротехнических сооружений</v>
      </c>
      <c r="AB27" s="389"/>
      <c r="AC27" s="389"/>
      <c r="AD27" s="389"/>
      <c r="AE27" s="389"/>
      <c r="AF27" s="389"/>
      <c r="AG27" s="389"/>
      <c r="AH27" s="166">
        <f>'свод Обл'!AC15</f>
        <v>1293.3579999999999</v>
      </c>
      <c r="AI27" s="166">
        <f>AK15</f>
        <v>127</v>
      </c>
      <c r="AJ27" s="167">
        <f>AL15</f>
        <v>164256.46599999999</v>
      </c>
      <c r="AK27" s="164">
        <f t="shared" ref="AK27:AK28" si="23">AB15</f>
        <v>3.6231391487086366</v>
      </c>
      <c r="AL27" s="146">
        <f>X37</f>
        <v>14724.908508441231</v>
      </c>
      <c r="AM27" s="146">
        <f>W37</f>
        <v>82147.700042589131</v>
      </c>
      <c r="AN27" s="166">
        <f t="shared" si="18"/>
        <v>646.83228379991442</v>
      </c>
      <c r="AO27" s="169"/>
      <c r="AP27" s="165">
        <f t="shared" si="21"/>
        <v>261129.07455103035</v>
      </c>
      <c r="AQ27" s="170">
        <f>(AP27*100)/AP29</f>
        <v>3.3454068175544527</v>
      </c>
      <c r="AR27" s="171">
        <f>(AP32*AQ27)/100</f>
        <v>244050.77274741489</v>
      </c>
      <c r="AS27" s="171">
        <f>(AP36*AQ27)/100</f>
        <v>240561.51343670557</v>
      </c>
      <c r="AT27" s="147"/>
      <c r="AU27" s="128"/>
    </row>
    <row r="28" spans="1:47">
      <c r="A28" s="7">
        <v>22.9</v>
      </c>
      <c r="B28" s="139">
        <f>B29+B30</f>
        <v>410000</v>
      </c>
      <c r="C28" s="139">
        <f>C29+C30</f>
        <v>410000</v>
      </c>
      <c r="D28" s="113">
        <v>223</v>
      </c>
      <c r="E28" s="191">
        <f>E29+E30</f>
        <v>0</v>
      </c>
      <c r="F28" s="140">
        <v>452100.93</v>
      </c>
      <c r="G28" s="140">
        <f>G29+G30</f>
        <v>862100.92999999993</v>
      </c>
      <c r="H28" s="140">
        <f>H29+H30</f>
        <v>0</v>
      </c>
      <c r="I28" s="140">
        <f>I29+I30</f>
        <v>0</v>
      </c>
      <c r="J28" s="141"/>
      <c r="K28" s="111">
        <f t="shared" ref="K28:Z28" si="24">K29+K30</f>
        <v>0</v>
      </c>
      <c r="L28" s="148">
        <f>L29+L30</f>
        <v>0</v>
      </c>
      <c r="M28" s="143">
        <f>M29+M30</f>
        <v>0</v>
      </c>
      <c r="N28" s="143">
        <f t="shared" si="24"/>
        <v>0</v>
      </c>
      <c r="O28" s="143">
        <f t="shared" si="24"/>
        <v>0</v>
      </c>
      <c r="P28" s="143">
        <f t="shared" si="24"/>
        <v>0</v>
      </c>
      <c r="Q28" s="143">
        <f t="shared" si="24"/>
        <v>0</v>
      </c>
      <c r="R28" s="143">
        <f t="shared" si="24"/>
        <v>0</v>
      </c>
      <c r="S28" s="143">
        <f t="shared" si="24"/>
        <v>0</v>
      </c>
      <c r="T28" s="143">
        <f t="shared" si="24"/>
        <v>0</v>
      </c>
      <c r="U28" s="143">
        <f>(K28*U20)/100</f>
        <v>0</v>
      </c>
      <c r="V28" s="143">
        <f>V29+V30</f>
        <v>0</v>
      </c>
      <c r="W28" s="143">
        <f t="shared" si="24"/>
        <v>0</v>
      </c>
      <c r="X28" s="143">
        <f t="shared" si="24"/>
        <v>0</v>
      </c>
      <c r="Y28" s="143">
        <f t="shared" si="24"/>
        <v>0</v>
      </c>
      <c r="Z28" s="143">
        <f t="shared" si="24"/>
        <v>0</v>
      </c>
      <c r="AA28" s="390" t="str">
        <f>AA16</f>
        <v>обеспечение функционирования пожарно-химических станций</v>
      </c>
      <c r="AB28" s="390"/>
      <c r="AC28" s="390"/>
      <c r="AD28" s="390"/>
      <c r="AE28" s="390"/>
      <c r="AF28" s="390"/>
      <c r="AG28" s="390"/>
      <c r="AH28" s="166">
        <f>'свод Обл'!AC16</f>
        <v>25988</v>
      </c>
      <c r="AI28" s="166">
        <f>'свод Обл'!AK16</f>
        <v>127</v>
      </c>
      <c r="AJ28" s="167">
        <f>AL16</f>
        <v>3300476.0000000005</v>
      </c>
      <c r="AK28" s="164">
        <f t="shared" si="23"/>
        <v>72.801297240702169</v>
      </c>
      <c r="AL28" s="163">
        <f>Z37</f>
        <v>295873.93615485489</v>
      </c>
      <c r="AM28" s="163">
        <f>Y37</f>
        <v>1650629.1596810839</v>
      </c>
      <c r="AN28" s="166">
        <f t="shared" si="18"/>
        <v>12997.079997488849</v>
      </c>
      <c r="AO28" s="166"/>
      <c r="AP28" s="165">
        <f t="shared" si="21"/>
        <v>5246979.095835939</v>
      </c>
      <c r="AQ28" s="170">
        <f>(AP28*100)/AP29</f>
        <v>67.220701750486043</v>
      </c>
      <c r="AR28" s="171">
        <f>(AP32*AQ28)/100</f>
        <v>4903817.4133997075</v>
      </c>
      <c r="AS28" s="171">
        <f>(AP36*AQ28)/100</f>
        <v>4833706.22147395</v>
      </c>
      <c r="AT28" s="147"/>
      <c r="AU28" s="128"/>
    </row>
    <row r="29" spans="1:47" ht="16.5" customHeight="1">
      <c r="B29" s="139">
        <f>[2]свод!$B$81</f>
        <v>94300</v>
      </c>
      <c r="C29" s="139">
        <f t="shared" si="19"/>
        <v>94300</v>
      </c>
      <c r="D29" s="138" t="s">
        <v>148</v>
      </c>
      <c r="E29" s="198"/>
      <c r="F29" s="198">
        <f>(F28*23)/100</f>
        <v>103983.2139</v>
      </c>
      <c r="G29" s="140">
        <f>C29+F29</f>
        <v>198283.2139</v>
      </c>
      <c r="H29" s="140"/>
      <c r="I29" s="140"/>
      <c r="J29" s="141"/>
      <c r="K29" s="111">
        <f>E29-L29</f>
        <v>0</v>
      </c>
      <c r="L29" s="149">
        <f>E29/2</f>
        <v>0</v>
      </c>
      <c r="M29" s="143">
        <f>(K29*M20)/E38</f>
        <v>0</v>
      </c>
      <c r="N29" s="150">
        <f>M29/2</f>
        <v>0</v>
      </c>
      <c r="O29" s="143">
        <f>(K29*O20)/E38</f>
        <v>0</v>
      </c>
      <c r="P29" s="150">
        <f>O29/2</f>
        <v>0</v>
      </c>
      <c r="Q29" s="143">
        <f>(L29*Q20)/E38</f>
        <v>0</v>
      </c>
      <c r="R29" s="150">
        <f>Q29/2</f>
        <v>0</v>
      </c>
      <c r="S29" s="143">
        <f>(L29*S20)/E38</f>
        <v>0</v>
      </c>
      <c r="T29" s="150">
        <f>S29/2</f>
        <v>0</v>
      </c>
      <c r="U29" s="143">
        <f>(K29*U20)/100</f>
        <v>0</v>
      </c>
      <c r="V29" s="150">
        <f>U29/2</f>
        <v>0</v>
      </c>
      <c r="W29" s="143">
        <f>(L29*W20)/E38</f>
        <v>0</v>
      </c>
      <c r="X29" s="150">
        <f>W29/2</f>
        <v>0</v>
      </c>
      <c r="Y29" s="143">
        <f>(L29*Y20)/E38</f>
        <v>0</v>
      </c>
      <c r="Z29" s="150">
        <f>Y29/2</f>
        <v>0</v>
      </c>
      <c r="AA29" s="391" t="s">
        <v>8</v>
      </c>
      <c r="AB29" s="391"/>
      <c r="AC29" s="391"/>
      <c r="AD29" s="391"/>
      <c r="AE29" s="391"/>
      <c r="AF29" s="391"/>
      <c r="AG29" s="391"/>
      <c r="AH29" s="168">
        <f t="shared" ref="AH29:AM29" si="25">SUM(AH21:AH28)</f>
        <v>36398.191220000001</v>
      </c>
      <c r="AI29" s="168">
        <f t="shared" si="25"/>
        <v>1746</v>
      </c>
      <c r="AJ29" s="168">
        <f>SUM(AJ21:AJ28)</f>
        <v>5131879.6548800003</v>
      </c>
      <c r="AK29" s="168">
        <f t="shared" si="25"/>
        <v>100</v>
      </c>
      <c r="AL29" s="168">
        <f t="shared" si="25"/>
        <v>406413</v>
      </c>
      <c r="AM29" s="168">
        <f t="shared" si="25"/>
        <v>2267307.3451199993</v>
      </c>
      <c r="AN29" s="168">
        <f>SUM(AN21:AN28)</f>
        <v>17436.125555247378</v>
      </c>
      <c r="AO29" s="168">
        <f t="shared" ref="AO29" si="26">SUM(AO21:AO28)</f>
        <v>0</v>
      </c>
      <c r="AP29" s="168">
        <f>SUM(AP21:AP28)</f>
        <v>7805600</v>
      </c>
      <c r="AQ29" s="170">
        <f>SUM(AQ21:AQ28)</f>
        <v>100</v>
      </c>
      <c r="AR29" s="170">
        <f>SUM(AR21:AR28)</f>
        <v>7295099.9999999991</v>
      </c>
      <c r="AS29" s="170">
        <f>SUM(AS21:AS28)</f>
        <v>7190799.9999999991</v>
      </c>
      <c r="AT29" s="147"/>
      <c r="AU29" s="128"/>
    </row>
    <row r="30" spans="1:47" ht="17.25" customHeight="1">
      <c r="B30" s="139">
        <f>[2]свод!$B$82</f>
        <v>315700</v>
      </c>
      <c r="C30" s="139">
        <f t="shared" si="19"/>
        <v>315700</v>
      </c>
      <c r="D30" s="138" t="s">
        <v>149</v>
      </c>
      <c r="E30" s="198"/>
      <c r="F30" s="198">
        <f>F28-F29</f>
        <v>348117.71609999996</v>
      </c>
      <c r="G30" s="140">
        <f>C30+F30</f>
        <v>663817.71609999996</v>
      </c>
      <c r="H30" s="140"/>
      <c r="I30" s="140"/>
      <c r="J30" s="141"/>
      <c r="K30" s="111">
        <f>E30-L30</f>
        <v>0</v>
      </c>
      <c r="L30" s="149">
        <f>E30/10</f>
        <v>0</v>
      </c>
      <c r="M30" s="143">
        <f>(K30*M20)/E38</f>
        <v>0</v>
      </c>
      <c r="N30" s="150">
        <f>M30/10</f>
        <v>0</v>
      </c>
      <c r="O30" s="143">
        <f>(K30*O20)/E38</f>
        <v>0</v>
      </c>
      <c r="P30" s="150">
        <f>O30/10</f>
        <v>0</v>
      </c>
      <c r="Q30" s="143">
        <f>(L30*Q20)/E38</f>
        <v>0</v>
      </c>
      <c r="R30" s="150">
        <f>Q30/10</f>
        <v>0</v>
      </c>
      <c r="S30" s="143">
        <f>(L30*S20)/E38</f>
        <v>0</v>
      </c>
      <c r="T30" s="150">
        <f>S30/10</f>
        <v>0</v>
      </c>
      <c r="U30" s="143">
        <f>(K30*U20)/100</f>
        <v>0</v>
      </c>
      <c r="V30" s="150">
        <f>U30/10</f>
        <v>0</v>
      </c>
      <c r="W30" s="143">
        <f>(L30*W20)/E38</f>
        <v>0</v>
      </c>
      <c r="X30" s="150">
        <f>W30/10</f>
        <v>0</v>
      </c>
      <c r="Y30" s="143">
        <f>(L30*Y20)/E38</f>
        <v>0</v>
      </c>
      <c r="Z30" s="150">
        <f>Y30/10</f>
        <v>0</v>
      </c>
      <c r="AA30" s="392">
        <f>AJ29</f>
        <v>5131879.6548800003</v>
      </c>
      <c r="AB30" s="392"/>
      <c r="AC30" s="392"/>
      <c r="AD30" s="392"/>
      <c r="AE30" s="392"/>
      <c r="AF30" s="392"/>
      <c r="AG30" s="392"/>
      <c r="AH30" s="7">
        <v>100</v>
      </c>
      <c r="AK30" s="120">
        <f>AK28+AK27+AK25+AK24+AK23+AK22+AK21+AK26</f>
        <v>100</v>
      </c>
      <c r="AP30" s="102">
        <v>7805600</v>
      </c>
      <c r="AQ30" s="102">
        <v>100</v>
      </c>
      <c r="AR30" s="102"/>
      <c r="AS30" s="102"/>
    </row>
    <row r="31" spans="1:47">
      <c r="B31" s="139">
        <f>[2]свод!$B$83</f>
        <v>222500</v>
      </c>
      <c r="C31" s="139">
        <f t="shared" si="19"/>
        <v>594500</v>
      </c>
      <c r="D31" s="113">
        <v>225</v>
      </c>
      <c r="E31" s="191">
        <v>372000</v>
      </c>
      <c r="F31" s="140"/>
      <c r="G31" s="140">
        <f t="shared" si="20"/>
        <v>594500</v>
      </c>
      <c r="H31" s="140">
        <v>372000</v>
      </c>
      <c r="I31" s="140">
        <v>372000</v>
      </c>
      <c r="J31" s="141">
        <f>AQ17</f>
        <v>32900</v>
      </c>
      <c r="K31" s="111">
        <f>E31-J31</f>
        <v>339100</v>
      </c>
      <c r="L31" s="142"/>
      <c r="M31" s="143">
        <f>(K31*M20)/E38</f>
        <v>16944.128519182159</v>
      </c>
      <c r="N31" s="144"/>
      <c r="O31" s="143">
        <f>(K31*O20)/E38</f>
        <v>15792.683834303023</v>
      </c>
      <c r="P31" s="144"/>
      <c r="Q31" s="143">
        <f>(K31*Q20)/E38</f>
        <v>47207.923850022751</v>
      </c>
      <c r="R31" s="144"/>
      <c r="S31" s="143">
        <f>(K31*S20)/E38</f>
        <v>0</v>
      </c>
      <c r="T31" s="144"/>
      <c r="U31" s="143">
        <f>(K31*U20)/100</f>
        <v>0</v>
      </c>
      <c r="V31" s="144"/>
      <c r="W31" s="143">
        <f>(K31*W20)/E38</f>
        <v>12286.064853270987</v>
      </c>
      <c r="X31" s="144"/>
      <c r="Y31" s="143">
        <f>(K31*Y20)/E38</f>
        <v>246869.19894322104</v>
      </c>
      <c r="Z31" s="144"/>
      <c r="AA31" s="393">
        <f>AJ21</f>
        <v>598339.55999999994</v>
      </c>
      <c r="AB31" s="393"/>
      <c r="AC31" s="393"/>
      <c r="AD31" s="393"/>
      <c r="AE31" s="393"/>
      <c r="AF31" s="393"/>
      <c r="AG31" s="393"/>
      <c r="AH31" s="151">
        <f>(AA31*AH30)/AA30</f>
        <v>11.659267173793284</v>
      </c>
      <c r="AJ31" s="102">
        <f>AJ29-J37</f>
        <v>0</v>
      </c>
      <c r="AP31" s="102">
        <f>AP30-AP29</f>
        <v>0</v>
      </c>
      <c r="AQ31" s="102"/>
      <c r="AR31" s="102"/>
      <c r="AS31" s="102"/>
    </row>
    <row r="32" spans="1:47">
      <c r="B32" s="139">
        <f>[2]свод!$B$84</f>
        <v>3478505.98</v>
      </c>
      <c r="C32" s="139">
        <f>B32+E32</f>
        <v>4011959.58</v>
      </c>
      <c r="D32" s="113">
        <v>226</v>
      </c>
      <c r="E32" s="191">
        <v>533453.6</v>
      </c>
      <c r="F32" s="140">
        <v>2215000</v>
      </c>
      <c r="G32" s="140">
        <f t="shared" si="20"/>
        <v>6226959.5800000001</v>
      </c>
      <c r="H32" s="140">
        <v>480900</v>
      </c>
      <c r="I32" s="140">
        <v>480900</v>
      </c>
      <c r="J32" s="141">
        <f>AP17</f>
        <v>286700</v>
      </c>
      <c r="K32" s="111">
        <f>E32-J32</f>
        <v>246753.59999999998</v>
      </c>
      <c r="L32" s="142"/>
      <c r="M32" s="143">
        <f>(K32*M20)/E38</f>
        <v>12329.769127015235</v>
      </c>
      <c r="N32" s="144"/>
      <c r="O32" s="143">
        <f>(K32*O20)/E38</f>
        <v>11491.894986069226</v>
      </c>
      <c r="P32" s="144"/>
      <c r="Q32" s="143">
        <f>(K32*Q20)/E38</f>
        <v>34351.887816334332</v>
      </c>
      <c r="R32" s="144"/>
      <c r="S32" s="143">
        <f>(K32*S20)/E38</f>
        <v>0</v>
      </c>
      <c r="T32" s="144"/>
      <c r="U32" s="143">
        <f>(K32*U20)/100</f>
        <v>0</v>
      </c>
      <c r="V32" s="144"/>
      <c r="W32" s="143">
        <f>(K32*W20)/E38</f>
        <v>8940.226282447913</v>
      </c>
      <c r="X32" s="144"/>
      <c r="Y32" s="143">
        <f>(K32*Y20)/E38</f>
        <v>179639.82178813324</v>
      </c>
      <c r="Z32" s="144"/>
      <c r="AP32" s="102">
        <v>7295100</v>
      </c>
      <c r="AQ32" s="102">
        <v>100</v>
      </c>
      <c r="AR32" s="102"/>
      <c r="AS32" s="102"/>
    </row>
    <row r="33" spans="2:45">
      <c r="B33" s="139"/>
      <c r="C33" s="139">
        <f t="shared" si="19"/>
        <v>0</v>
      </c>
      <c r="D33" s="113">
        <v>263</v>
      </c>
      <c r="E33" s="191"/>
      <c r="F33" s="140">
        <v>4440</v>
      </c>
      <c r="G33" s="140">
        <f t="shared" si="20"/>
        <v>4440</v>
      </c>
      <c r="H33" s="140"/>
      <c r="I33" s="140"/>
      <c r="J33" s="141"/>
      <c r="K33" s="111"/>
      <c r="L33" s="142"/>
      <c r="M33" s="143"/>
      <c r="N33" s="144"/>
      <c r="O33" s="143"/>
      <c r="P33" s="144"/>
      <c r="Q33" s="143"/>
      <c r="R33" s="144"/>
      <c r="S33" s="143"/>
      <c r="T33" s="144"/>
      <c r="U33" s="143"/>
      <c r="V33" s="144"/>
      <c r="W33" s="143"/>
      <c r="X33" s="144"/>
      <c r="Y33" s="143"/>
      <c r="Z33" s="144"/>
      <c r="AP33" s="102"/>
      <c r="AQ33" s="102"/>
      <c r="AR33" s="102"/>
      <c r="AS33" s="102"/>
    </row>
    <row r="34" spans="2:45">
      <c r="B34" s="139">
        <f>[2]свод!$B$85</f>
        <v>0</v>
      </c>
      <c r="C34" s="139">
        <f t="shared" si="19"/>
        <v>406413</v>
      </c>
      <c r="D34" s="113">
        <v>290</v>
      </c>
      <c r="E34" s="191">
        <f>406413</f>
        <v>406413</v>
      </c>
      <c r="F34" s="140">
        <v>350000</v>
      </c>
      <c r="G34" s="140">
        <f t="shared" si="20"/>
        <v>756413</v>
      </c>
      <c r="H34" s="140">
        <v>291800</v>
      </c>
      <c r="I34" s="140">
        <v>291800</v>
      </c>
      <c r="J34" s="141"/>
      <c r="K34" s="111"/>
      <c r="L34" s="148">
        <f>E34</f>
        <v>406413</v>
      </c>
      <c r="M34" s="152">
        <f>(L34*M20)/E38</f>
        <v>20307.620477341134</v>
      </c>
      <c r="N34" s="143">
        <f>M34</f>
        <v>20307.620477341134</v>
      </c>
      <c r="O34" s="152">
        <f>(L34*O20)/E38</f>
        <v>18927.608419789431</v>
      </c>
      <c r="P34" s="143">
        <f>O34</f>
        <v>18927.608419789431</v>
      </c>
      <c r="Q34" s="152">
        <f>(L34*Q20)/E38</f>
        <v>56578.926439573268</v>
      </c>
      <c r="R34" s="143">
        <f>Q34</f>
        <v>56578.926439573268</v>
      </c>
      <c r="S34" s="152">
        <f>(L34*S20)/E38</f>
        <v>0</v>
      </c>
      <c r="T34" s="143">
        <f>S34</f>
        <v>0</v>
      </c>
      <c r="U34" s="143">
        <f>(L34*U20)/100</f>
        <v>0</v>
      </c>
      <c r="V34" s="143">
        <f>U34</f>
        <v>0</v>
      </c>
      <c r="W34" s="152">
        <f>(L34*W20)/E38</f>
        <v>14724.908508441231</v>
      </c>
      <c r="X34" s="143">
        <f>W34</f>
        <v>14724.908508441231</v>
      </c>
      <c r="Y34" s="152">
        <f>(L34*Y20)/E38</f>
        <v>295873.93615485489</v>
      </c>
      <c r="Z34" s="143">
        <f>Y34</f>
        <v>295873.93615485489</v>
      </c>
      <c r="AP34" s="102"/>
      <c r="AQ34" s="102">
        <v>1.89</v>
      </c>
      <c r="AR34" s="102"/>
      <c r="AS34" s="102"/>
    </row>
    <row r="35" spans="2:45">
      <c r="B35" s="139">
        <f>[2]свод!$B$85</f>
        <v>0</v>
      </c>
      <c r="C35" s="139">
        <f t="shared" si="19"/>
        <v>0</v>
      </c>
      <c r="D35" s="113">
        <v>310</v>
      </c>
      <c r="E35" s="191"/>
      <c r="F35" s="140">
        <v>150000</v>
      </c>
      <c r="G35" s="140">
        <f t="shared" si="20"/>
        <v>150000</v>
      </c>
      <c r="H35" s="140">
        <f t="shared" ref="H35" si="27">E35</f>
        <v>0</v>
      </c>
      <c r="I35" s="140"/>
      <c r="J35" s="141"/>
      <c r="K35" s="111">
        <f>E35-J35</f>
        <v>0</v>
      </c>
      <c r="L35" s="142"/>
      <c r="M35" s="143">
        <f>(K35*M20)/E38</f>
        <v>0</v>
      </c>
      <c r="N35" s="144"/>
      <c r="O35" s="143">
        <f>(K35*O20)/E38</f>
        <v>0</v>
      </c>
      <c r="P35" s="144"/>
      <c r="Q35" s="143">
        <f>(K35*Q20)/E38</f>
        <v>0</v>
      </c>
      <c r="R35" s="144"/>
      <c r="S35" s="143">
        <f>(K35*S20)/E38</f>
        <v>0</v>
      </c>
      <c r="T35" s="144"/>
      <c r="U35" s="143">
        <f>(K35*U20)/100</f>
        <v>0</v>
      </c>
      <c r="V35" s="144"/>
      <c r="W35" s="143">
        <f>(K35*W20)/E38</f>
        <v>0</v>
      </c>
      <c r="X35" s="144"/>
      <c r="Y35" s="143">
        <f>(K35*Y20)/E38</f>
        <v>0</v>
      </c>
      <c r="Z35" s="144"/>
      <c r="AB35" s="7">
        <v>211</v>
      </c>
      <c r="AC35" s="7">
        <v>213</v>
      </c>
      <c r="AD35" s="7">
        <v>340</v>
      </c>
      <c r="AE35" s="7" t="s">
        <v>147</v>
      </c>
      <c r="AP35" s="102"/>
      <c r="AQ35" s="102"/>
      <c r="AR35" s="102"/>
      <c r="AS35" s="102"/>
    </row>
    <row r="36" spans="2:45" ht="14.25" customHeight="1">
      <c r="B36" s="139">
        <f>[2]свод!$B$87</f>
        <v>4146201.95</v>
      </c>
      <c r="C36" s="139">
        <f t="shared" si="19"/>
        <v>5662081.9500000002</v>
      </c>
      <c r="D36" s="113">
        <v>340</v>
      </c>
      <c r="E36" s="191">
        <v>1515880</v>
      </c>
      <c r="F36" s="140">
        <v>553938.46</v>
      </c>
      <c r="G36" s="140">
        <f t="shared" si="20"/>
        <v>6216020.4100000001</v>
      </c>
      <c r="H36" s="140">
        <v>1110050.6000000001</v>
      </c>
      <c r="I36" s="140">
        <v>942473.4</v>
      </c>
      <c r="J36" s="141">
        <f>AS17</f>
        <v>693021.82519999996</v>
      </c>
      <c r="K36" s="111">
        <f>E36-J36</f>
        <v>822858.17480000004</v>
      </c>
      <c r="L36" s="142"/>
      <c r="M36" s="143">
        <f>(K36*M20)/E38</f>
        <v>41116.528065086583</v>
      </c>
      <c r="N36" s="144"/>
      <c r="O36" s="143">
        <f>(K36*O20)/E38</f>
        <v>38322.438794125781</v>
      </c>
      <c r="P36" s="144"/>
      <c r="Q36" s="143">
        <f>(K36*Q20)/E38</f>
        <v>114554.48556569481</v>
      </c>
      <c r="R36" s="144"/>
      <c r="S36" s="143">
        <f>(K36*S20)/E38</f>
        <v>0</v>
      </c>
      <c r="T36" s="144"/>
      <c r="U36" s="143">
        <f>(K36*U20)/100</f>
        <v>0</v>
      </c>
      <c r="V36" s="144"/>
      <c r="W36" s="143">
        <f>(K36*W20)/E38</f>
        <v>29813.296669528143</v>
      </c>
      <c r="X36" s="144"/>
      <c r="Y36" s="143">
        <f>(K36*Y20)/E38</f>
        <v>599051.42570556467</v>
      </c>
      <c r="Z36" s="144"/>
      <c r="AP36" s="7">
        <v>7190800</v>
      </c>
    </row>
    <row r="37" spans="2:45" ht="60">
      <c r="B37" s="153">
        <f>B36+B35+B34+B32+B31+B28+B27+B25+B24+B23+B22</f>
        <v>18298224.32</v>
      </c>
      <c r="C37" s="153">
        <f>C36+C35+C34+C32+C31+C28+C27+C25+C24+C23+C22</f>
        <v>26103824.32</v>
      </c>
      <c r="D37" s="147" t="s">
        <v>150</v>
      </c>
      <c r="E37" s="191">
        <f>E36+E35+E34+E32+E31+E28+E27+E25+E24+E23+E22</f>
        <v>7805600</v>
      </c>
      <c r="F37" s="140">
        <f>F36+F35+F34+F32+F31+F28+F27+F25+F24+F23+F22+F33</f>
        <v>7763870.9199999999</v>
      </c>
      <c r="G37" s="140">
        <f>G36+G35+G34+G32+G31+G28+G27+G25+G24+G23+G22</f>
        <v>33863255.239999995</v>
      </c>
      <c r="H37" s="140">
        <f>H36+H35+H34+H32+H31+H28+H27+H25+H24+H23+H22</f>
        <v>7295100</v>
      </c>
      <c r="I37" s="140">
        <f>I36+I35+I34+I32+I31+I28+I27+I25+I24+I23+I22</f>
        <v>7190800</v>
      </c>
      <c r="J37" s="146">
        <f>J36+J35+J34+J32+J31+J28+J27+J25+J24+J23+J22</f>
        <v>5131879.6548800003</v>
      </c>
      <c r="K37" s="146">
        <f>K22+K23+K24+K25+K27+K28+K31+K32+K34+K36+K35</f>
        <v>2267307.3451199997</v>
      </c>
      <c r="L37" s="148">
        <f>L28+L34</f>
        <v>406413</v>
      </c>
      <c r="M37" s="147">
        <f>(M22+M23+M24+M25+M27+M28+M31+M32+M36+M35)</f>
        <v>113292.67781833964</v>
      </c>
      <c r="N37" s="143">
        <f>N28+N34</f>
        <v>20307.620477341134</v>
      </c>
      <c r="O37" s="147">
        <f>(O22+O23+O24+O25+O27+O28+O31+O32+O36+O35)</f>
        <v>105593.83089552677</v>
      </c>
      <c r="P37" s="143">
        <f>P28+P34</f>
        <v>18927.608419789431</v>
      </c>
      <c r="Q37" s="147">
        <f>(Q22+Q23+Q24+Q25+Q27+Q28+Q31+Q32+Q36+Q35)</f>
        <v>315643.97668245999</v>
      </c>
      <c r="R37" s="143">
        <f>R28+R34</f>
        <v>56578.926439573268</v>
      </c>
      <c r="S37" s="147">
        <f>(S22+S23+S24+S25+S27+S28+S31+S32+S36+S35)</f>
        <v>0</v>
      </c>
      <c r="T37" s="143">
        <f>T28+T34</f>
        <v>0</v>
      </c>
      <c r="U37" s="147">
        <f>(U22+U23+U24+U25+U27+U28+U31+U32+U36+U35)</f>
        <v>0</v>
      </c>
      <c r="V37" s="143">
        <f>V28+V34</f>
        <v>0</v>
      </c>
      <c r="W37" s="147">
        <f>(W22+W23+W24+W25+W27+W28+W31+W32+W36+W35)</f>
        <v>82147.700042589131</v>
      </c>
      <c r="X37" s="143">
        <f>X28+X34</f>
        <v>14724.908508441231</v>
      </c>
      <c r="Y37" s="147">
        <f>(Y22+Y23+Y24+Y25+Y27+Y28+Y31+Y32+Y36+Y35)</f>
        <v>1650629.1596810839</v>
      </c>
      <c r="Z37" s="143">
        <f>Z28+Z34</f>
        <v>295873.93615485489</v>
      </c>
      <c r="AA37" s="154" t="s">
        <v>173</v>
      </c>
      <c r="AB37" s="155">
        <v>63400.52</v>
      </c>
      <c r="AC37" s="155">
        <v>19146.98</v>
      </c>
      <c r="AD37" s="156">
        <v>79947.960000000006</v>
      </c>
      <c r="AE37" s="155">
        <f>SUM(AB37:AD37)</f>
        <v>162495.46000000002</v>
      </c>
    </row>
    <row r="38" spans="2:45">
      <c r="D38" s="157"/>
      <c r="E38" s="157">
        <v>100</v>
      </c>
      <c r="F38" s="157">
        <v>7763870.9199999999</v>
      </c>
      <c r="G38" s="157"/>
      <c r="H38" s="157">
        <v>7295100</v>
      </c>
      <c r="I38" s="157">
        <v>7190800</v>
      </c>
      <c r="J38" s="157">
        <f>J37+K37+L37</f>
        <v>7805600</v>
      </c>
      <c r="K38" s="157">
        <f>M37+O37+Q37+S37+U37+W37+Y37</f>
        <v>2267307.3451199993</v>
      </c>
      <c r="L38" s="157">
        <f>N37+P37+R37+T37+V37+X37+Z37</f>
        <v>406413</v>
      </c>
      <c r="M38" s="157"/>
      <c r="N38" s="157"/>
      <c r="O38" s="157"/>
      <c r="P38" s="157"/>
      <c r="Q38" s="157"/>
      <c r="R38" s="157"/>
      <c r="S38" s="158"/>
      <c r="T38" s="157"/>
      <c r="U38" s="157"/>
      <c r="V38" s="157"/>
      <c r="W38" s="159"/>
      <c r="X38" s="159"/>
      <c r="Y38" s="159"/>
      <c r="Z38" s="159"/>
    </row>
    <row r="39" spans="2:45">
      <c r="E39" s="7">
        <v>7805600</v>
      </c>
      <c r="F39" s="102">
        <f>F38-F37</f>
        <v>0</v>
      </c>
      <c r="H39" s="102">
        <f>H38-H37</f>
        <v>0</v>
      </c>
      <c r="I39" s="102">
        <f>I38-I37</f>
        <v>0</v>
      </c>
      <c r="J39" s="102"/>
      <c r="M39" s="124">
        <f>M37+O37+Q37+S37+W37+Y37</f>
        <v>2267307.3451199993</v>
      </c>
    </row>
    <row r="40" spans="2:45">
      <c r="E40" s="102">
        <f>E39-E37</f>
        <v>0</v>
      </c>
      <c r="F40" s="102"/>
      <c r="G40" s="102"/>
      <c r="M40" s="124">
        <f>K37-M39</f>
        <v>0</v>
      </c>
    </row>
    <row r="41" spans="2:45">
      <c r="E41" s="102">
        <f>E39-E37</f>
        <v>0</v>
      </c>
      <c r="F41" s="102"/>
      <c r="G41" s="102"/>
      <c r="H41" s="102"/>
      <c r="I41" s="102"/>
      <c r="J41" s="102"/>
      <c r="K41" s="102"/>
      <c r="L41" s="102"/>
      <c r="M41" s="124"/>
    </row>
    <row r="42" spans="2:45">
      <c r="E42" s="102">
        <v>8175600</v>
      </c>
      <c r="F42" s="102"/>
      <c r="G42" s="102"/>
    </row>
    <row r="43" spans="2:45">
      <c r="E43" s="102">
        <f>E42-E37</f>
        <v>370000</v>
      </c>
      <c r="F43" s="102"/>
      <c r="G43" s="102"/>
    </row>
    <row r="44" spans="2:45">
      <c r="B44" s="193" t="s">
        <v>187</v>
      </c>
      <c r="C44" s="193" t="s">
        <v>188</v>
      </c>
      <c r="D44" s="194">
        <v>5</v>
      </c>
      <c r="H44" s="102"/>
    </row>
    <row r="45" spans="2:45">
      <c r="B45" s="193"/>
      <c r="C45" s="193" t="s">
        <v>31</v>
      </c>
      <c r="D45" s="194">
        <v>32.28</v>
      </c>
    </row>
    <row r="46" spans="2:45">
      <c r="B46" s="193"/>
      <c r="C46" s="193" t="s">
        <v>29</v>
      </c>
      <c r="D46" s="194">
        <v>34.4</v>
      </c>
    </row>
    <row r="47" spans="2:45">
      <c r="B47" s="193"/>
      <c r="C47" s="193" t="s">
        <v>30</v>
      </c>
      <c r="D47" s="194">
        <v>80</v>
      </c>
    </row>
    <row r="48" spans="2:45">
      <c r="B48" s="193"/>
      <c r="C48" s="193" t="s">
        <v>46</v>
      </c>
      <c r="D48" s="194">
        <v>340</v>
      </c>
    </row>
  </sheetData>
  <mergeCells count="17">
    <mergeCell ref="AA27:AG27"/>
    <mergeCell ref="AA28:AG28"/>
    <mergeCell ref="AA29:AG29"/>
    <mergeCell ref="AA30:AG30"/>
    <mergeCell ref="AA31:AG31"/>
    <mergeCell ref="AA26:AG26"/>
    <mergeCell ref="D21:E21"/>
    <mergeCell ref="AA21:AG21"/>
    <mergeCell ref="AA22:AG22"/>
    <mergeCell ref="AA23:AG23"/>
    <mergeCell ref="AA24:AG24"/>
    <mergeCell ref="AA25:AG25"/>
    <mergeCell ref="AC7:AJ7"/>
    <mergeCell ref="AL7:AS7"/>
    <mergeCell ref="AA8:AA9"/>
    <mergeCell ref="D20:I20"/>
    <mergeCell ref="AA20:AG2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0" orientation="portrait" r:id="rId1"/>
  <colBreaks count="2" manualBreakCount="2">
    <brk id="18" max="36" man="1"/>
    <brk id="26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M21"/>
  <sheetViews>
    <sheetView view="pageBreakPreview" topLeftCell="B4" zoomScale="75" zoomScaleSheetLayoutView="75" workbookViewId="0">
      <selection activeCell="Q6" sqref="Q6"/>
    </sheetView>
  </sheetViews>
  <sheetFormatPr defaultRowHeight="15"/>
  <cols>
    <col min="1" max="1" width="7.85546875" style="98" hidden="1" customWidth="1"/>
    <col min="2" max="2" width="24.42578125" customWidth="1"/>
    <col min="3" max="3" width="16.5703125" customWidth="1"/>
    <col min="4" max="4" width="12.5703125" customWidth="1"/>
    <col min="5" max="5" width="16.140625" customWidth="1"/>
    <col min="6" max="6" width="12.28515625" customWidth="1"/>
    <col min="7" max="7" width="11.85546875" customWidth="1"/>
    <col min="8" max="8" width="16.42578125" customWidth="1"/>
    <col min="9" max="9" width="13.5703125" customWidth="1"/>
    <col min="12" max="12" width="8.7109375" customWidth="1"/>
    <col min="254" max="254" width="6.5703125" customWidth="1"/>
    <col min="255" max="255" width="21.42578125" customWidth="1"/>
    <col min="256" max="256" width="16.5703125" customWidth="1"/>
    <col min="257" max="257" width="12.5703125" customWidth="1"/>
    <col min="258" max="258" width="16.140625" customWidth="1"/>
    <col min="259" max="259" width="12.28515625" customWidth="1"/>
    <col min="260" max="260" width="11.85546875" customWidth="1"/>
    <col min="261" max="261" width="16.42578125" customWidth="1"/>
    <col min="262" max="262" width="14.5703125" customWidth="1"/>
    <col min="263" max="263" width="16.7109375" bestFit="1" customWidth="1"/>
    <col min="264" max="264" width="12.85546875" bestFit="1" customWidth="1"/>
    <col min="510" max="510" width="6.5703125" customWidth="1"/>
    <col min="511" max="511" width="21.42578125" customWidth="1"/>
    <col min="512" max="512" width="16.5703125" customWidth="1"/>
    <col min="513" max="513" width="12.5703125" customWidth="1"/>
    <col min="514" max="514" width="16.140625" customWidth="1"/>
    <col min="515" max="515" width="12.28515625" customWidth="1"/>
    <col min="516" max="516" width="11.85546875" customWidth="1"/>
    <col min="517" max="517" width="16.42578125" customWidth="1"/>
    <col min="518" max="518" width="14.5703125" customWidth="1"/>
    <col min="519" max="519" width="16.7109375" bestFit="1" customWidth="1"/>
    <col min="520" max="520" width="12.85546875" bestFit="1" customWidth="1"/>
    <col min="766" max="766" width="6.5703125" customWidth="1"/>
    <col min="767" max="767" width="21.42578125" customWidth="1"/>
    <col min="768" max="768" width="16.5703125" customWidth="1"/>
    <col min="769" max="769" width="12.5703125" customWidth="1"/>
    <col min="770" max="770" width="16.140625" customWidth="1"/>
    <col min="771" max="771" width="12.28515625" customWidth="1"/>
    <col min="772" max="772" width="11.85546875" customWidth="1"/>
    <col min="773" max="773" width="16.42578125" customWidth="1"/>
    <col min="774" max="774" width="14.5703125" customWidth="1"/>
    <col min="775" max="775" width="16.7109375" bestFit="1" customWidth="1"/>
    <col min="776" max="776" width="12.85546875" bestFit="1" customWidth="1"/>
    <col min="1022" max="1022" width="6.5703125" customWidth="1"/>
    <col min="1023" max="1023" width="21.42578125" customWidth="1"/>
    <col min="1024" max="1024" width="16.5703125" customWidth="1"/>
    <col min="1025" max="1025" width="12.5703125" customWidth="1"/>
    <col min="1026" max="1026" width="16.140625" customWidth="1"/>
    <col min="1027" max="1027" width="12.28515625" customWidth="1"/>
    <col min="1028" max="1028" width="11.85546875" customWidth="1"/>
    <col min="1029" max="1029" width="16.42578125" customWidth="1"/>
    <col min="1030" max="1030" width="14.5703125" customWidth="1"/>
    <col min="1031" max="1031" width="16.7109375" bestFit="1" customWidth="1"/>
    <col min="1032" max="1032" width="12.85546875" bestFit="1" customWidth="1"/>
    <col min="1278" max="1278" width="6.5703125" customWidth="1"/>
    <col min="1279" max="1279" width="21.42578125" customWidth="1"/>
    <col min="1280" max="1280" width="16.5703125" customWidth="1"/>
    <col min="1281" max="1281" width="12.5703125" customWidth="1"/>
    <col min="1282" max="1282" width="16.140625" customWidth="1"/>
    <col min="1283" max="1283" width="12.28515625" customWidth="1"/>
    <col min="1284" max="1284" width="11.85546875" customWidth="1"/>
    <col min="1285" max="1285" width="16.42578125" customWidth="1"/>
    <col min="1286" max="1286" width="14.5703125" customWidth="1"/>
    <col min="1287" max="1287" width="16.7109375" bestFit="1" customWidth="1"/>
    <col min="1288" max="1288" width="12.85546875" bestFit="1" customWidth="1"/>
    <col min="1534" max="1534" width="6.5703125" customWidth="1"/>
    <col min="1535" max="1535" width="21.42578125" customWidth="1"/>
    <col min="1536" max="1536" width="16.5703125" customWidth="1"/>
    <col min="1537" max="1537" width="12.5703125" customWidth="1"/>
    <col min="1538" max="1538" width="16.140625" customWidth="1"/>
    <col min="1539" max="1539" width="12.28515625" customWidth="1"/>
    <col min="1540" max="1540" width="11.85546875" customWidth="1"/>
    <col min="1541" max="1541" width="16.42578125" customWidth="1"/>
    <col min="1542" max="1542" width="14.5703125" customWidth="1"/>
    <col min="1543" max="1543" width="16.7109375" bestFit="1" customWidth="1"/>
    <col min="1544" max="1544" width="12.85546875" bestFit="1" customWidth="1"/>
    <col min="1790" max="1790" width="6.5703125" customWidth="1"/>
    <col min="1791" max="1791" width="21.42578125" customWidth="1"/>
    <col min="1792" max="1792" width="16.5703125" customWidth="1"/>
    <col min="1793" max="1793" width="12.5703125" customWidth="1"/>
    <col min="1794" max="1794" width="16.140625" customWidth="1"/>
    <col min="1795" max="1795" width="12.28515625" customWidth="1"/>
    <col min="1796" max="1796" width="11.85546875" customWidth="1"/>
    <col min="1797" max="1797" width="16.42578125" customWidth="1"/>
    <col min="1798" max="1798" width="14.5703125" customWidth="1"/>
    <col min="1799" max="1799" width="16.7109375" bestFit="1" customWidth="1"/>
    <col min="1800" max="1800" width="12.85546875" bestFit="1" customWidth="1"/>
    <col min="2046" max="2046" width="6.5703125" customWidth="1"/>
    <col min="2047" max="2047" width="21.42578125" customWidth="1"/>
    <col min="2048" max="2048" width="16.5703125" customWidth="1"/>
    <col min="2049" max="2049" width="12.5703125" customWidth="1"/>
    <col min="2050" max="2050" width="16.140625" customWidth="1"/>
    <col min="2051" max="2051" width="12.28515625" customWidth="1"/>
    <col min="2052" max="2052" width="11.85546875" customWidth="1"/>
    <col min="2053" max="2053" width="16.42578125" customWidth="1"/>
    <col min="2054" max="2054" width="14.5703125" customWidth="1"/>
    <col min="2055" max="2055" width="16.7109375" bestFit="1" customWidth="1"/>
    <col min="2056" max="2056" width="12.85546875" bestFit="1" customWidth="1"/>
    <col min="2302" max="2302" width="6.5703125" customWidth="1"/>
    <col min="2303" max="2303" width="21.42578125" customWidth="1"/>
    <col min="2304" max="2304" width="16.5703125" customWidth="1"/>
    <col min="2305" max="2305" width="12.5703125" customWidth="1"/>
    <col min="2306" max="2306" width="16.140625" customWidth="1"/>
    <col min="2307" max="2307" width="12.28515625" customWidth="1"/>
    <col min="2308" max="2308" width="11.85546875" customWidth="1"/>
    <col min="2309" max="2309" width="16.42578125" customWidth="1"/>
    <col min="2310" max="2310" width="14.5703125" customWidth="1"/>
    <col min="2311" max="2311" width="16.7109375" bestFit="1" customWidth="1"/>
    <col min="2312" max="2312" width="12.85546875" bestFit="1" customWidth="1"/>
    <col min="2558" max="2558" width="6.5703125" customWidth="1"/>
    <col min="2559" max="2559" width="21.42578125" customWidth="1"/>
    <col min="2560" max="2560" width="16.5703125" customWidth="1"/>
    <col min="2561" max="2561" width="12.5703125" customWidth="1"/>
    <col min="2562" max="2562" width="16.140625" customWidth="1"/>
    <col min="2563" max="2563" width="12.28515625" customWidth="1"/>
    <col min="2564" max="2564" width="11.85546875" customWidth="1"/>
    <col min="2565" max="2565" width="16.42578125" customWidth="1"/>
    <col min="2566" max="2566" width="14.5703125" customWidth="1"/>
    <col min="2567" max="2567" width="16.7109375" bestFit="1" customWidth="1"/>
    <col min="2568" max="2568" width="12.85546875" bestFit="1" customWidth="1"/>
    <col min="2814" max="2814" width="6.5703125" customWidth="1"/>
    <col min="2815" max="2815" width="21.42578125" customWidth="1"/>
    <col min="2816" max="2816" width="16.5703125" customWidth="1"/>
    <col min="2817" max="2817" width="12.5703125" customWidth="1"/>
    <col min="2818" max="2818" width="16.140625" customWidth="1"/>
    <col min="2819" max="2819" width="12.28515625" customWidth="1"/>
    <col min="2820" max="2820" width="11.85546875" customWidth="1"/>
    <col min="2821" max="2821" width="16.42578125" customWidth="1"/>
    <col min="2822" max="2822" width="14.5703125" customWidth="1"/>
    <col min="2823" max="2823" width="16.7109375" bestFit="1" customWidth="1"/>
    <col min="2824" max="2824" width="12.85546875" bestFit="1" customWidth="1"/>
    <col min="3070" max="3070" width="6.5703125" customWidth="1"/>
    <col min="3071" max="3071" width="21.42578125" customWidth="1"/>
    <col min="3072" max="3072" width="16.5703125" customWidth="1"/>
    <col min="3073" max="3073" width="12.5703125" customWidth="1"/>
    <col min="3074" max="3074" width="16.140625" customWidth="1"/>
    <col min="3075" max="3075" width="12.28515625" customWidth="1"/>
    <col min="3076" max="3076" width="11.85546875" customWidth="1"/>
    <col min="3077" max="3077" width="16.42578125" customWidth="1"/>
    <col min="3078" max="3078" width="14.5703125" customWidth="1"/>
    <col min="3079" max="3079" width="16.7109375" bestFit="1" customWidth="1"/>
    <col min="3080" max="3080" width="12.85546875" bestFit="1" customWidth="1"/>
    <col min="3326" max="3326" width="6.5703125" customWidth="1"/>
    <col min="3327" max="3327" width="21.42578125" customWidth="1"/>
    <col min="3328" max="3328" width="16.5703125" customWidth="1"/>
    <col min="3329" max="3329" width="12.5703125" customWidth="1"/>
    <col min="3330" max="3330" width="16.140625" customWidth="1"/>
    <col min="3331" max="3331" width="12.28515625" customWidth="1"/>
    <col min="3332" max="3332" width="11.85546875" customWidth="1"/>
    <col min="3333" max="3333" width="16.42578125" customWidth="1"/>
    <col min="3334" max="3334" width="14.5703125" customWidth="1"/>
    <col min="3335" max="3335" width="16.7109375" bestFit="1" customWidth="1"/>
    <col min="3336" max="3336" width="12.85546875" bestFit="1" customWidth="1"/>
    <col min="3582" max="3582" width="6.5703125" customWidth="1"/>
    <col min="3583" max="3583" width="21.42578125" customWidth="1"/>
    <col min="3584" max="3584" width="16.5703125" customWidth="1"/>
    <col min="3585" max="3585" width="12.5703125" customWidth="1"/>
    <col min="3586" max="3586" width="16.140625" customWidth="1"/>
    <col min="3587" max="3587" width="12.28515625" customWidth="1"/>
    <col min="3588" max="3588" width="11.85546875" customWidth="1"/>
    <col min="3589" max="3589" width="16.42578125" customWidth="1"/>
    <col min="3590" max="3590" width="14.5703125" customWidth="1"/>
    <col min="3591" max="3591" width="16.7109375" bestFit="1" customWidth="1"/>
    <col min="3592" max="3592" width="12.85546875" bestFit="1" customWidth="1"/>
    <col min="3838" max="3838" width="6.5703125" customWidth="1"/>
    <col min="3839" max="3839" width="21.42578125" customWidth="1"/>
    <col min="3840" max="3840" width="16.5703125" customWidth="1"/>
    <col min="3841" max="3841" width="12.5703125" customWidth="1"/>
    <col min="3842" max="3842" width="16.140625" customWidth="1"/>
    <col min="3843" max="3843" width="12.28515625" customWidth="1"/>
    <col min="3844" max="3844" width="11.85546875" customWidth="1"/>
    <col min="3845" max="3845" width="16.42578125" customWidth="1"/>
    <col min="3846" max="3846" width="14.5703125" customWidth="1"/>
    <col min="3847" max="3847" width="16.7109375" bestFit="1" customWidth="1"/>
    <col min="3848" max="3848" width="12.85546875" bestFit="1" customWidth="1"/>
    <col min="4094" max="4094" width="6.5703125" customWidth="1"/>
    <col min="4095" max="4095" width="21.42578125" customWidth="1"/>
    <col min="4096" max="4096" width="16.5703125" customWidth="1"/>
    <col min="4097" max="4097" width="12.5703125" customWidth="1"/>
    <col min="4098" max="4098" width="16.140625" customWidth="1"/>
    <col min="4099" max="4099" width="12.28515625" customWidth="1"/>
    <col min="4100" max="4100" width="11.85546875" customWidth="1"/>
    <col min="4101" max="4101" width="16.42578125" customWidth="1"/>
    <col min="4102" max="4102" width="14.5703125" customWidth="1"/>
    <col min="4103" max="4103" width="16.7109375" bestFit="1" customWidth="1"/>
    <col min="4104" max="4104" width="12.85546875" bestFit="1" customWidth="1"/>
    <col min="4350" max="4350" width="6.5703125" customWidth="1"/>
    <col min="4351" max="4351" width="21.42578125" customWidth="1"/>
    <col min="4352" max="4352" width="16.5703125" customWidth="1"/>
    <col min="4353" max="4353" width="12.5703125" customWidth="1"/>
    <col min="4354" max="4354" width="16.140625" customWidth="1"/>
    <col min="4355" max="4355" width="12.28515625" customWidth="1"/>
    <col min="4356" max="4356" width="11.85546875" customWidth="1"/>
    <col min="4357" max="4357" width="16.42578125" customWidth="1"/>
    <col min="4358" max="4358" width="14.5703125" customWidth="1"/>
    <col min="4359" max="4359" width="16.7109375" bestFit="1" customWidth="1"/>
    <col min="4360" max="4360" width="12.85546875" bestFit="1" customWidth="1"/>
    <col min="4606" max="4606" width="6.5703125" customWidth="1"/>
    <col min="4607" max="4607" width="21.42578125" customWidth="1"/>
    <col min="4608" max="4608" width="16.5703125" customWidth="1"/>
    <col min="4609" max="4609" width="12.5703125" customWidth="1"/>
    <col min="4610" max="4610" width="16.140625" customWidth="1"/>
    <col min="4611" max="4611" width="12.28515625" customWidth="1"/>
    <col min="4612" max="4612" width="11.85546875" customWidth="1"/>
    <col min="4613" max="4613" width="16.42578125" customWidth="1"/>
    <col min="4614" max="4614" width="14.5703125" customWidth="1"/>
    <col min="4615" max="4615" width="16.7109375" bestFit="1" customWidth="1"/>
    <col min="4616" max="4616" width="12.85546875" bestFit="1" customWidth="1"/>
    <col min="4862" max="4862" width="6.5703125" customWidth="1"/>
    <col min="4863" max="4863" width="21.42578125" customWidth="1"/>
    <col min="4864" max="4864" width="16.5703125" customWidth="1"/>
    <col min="4865" max="4865" width="12.5703125" customWidth="1"/>
    <col min="4866" max="4866" width="16.140625" customWidth="1"/>
    <col min="4867" max="4867" width="12.28515625" customWidth="1"/>
    <col min="4868" max="4868" width="11.85546875" customWidth="1"/>
    <col min="4869" max="4869" width="16.42578125" customWidth="1"/>
    <col min="4870" max="4870" width="14.5703125" customWidth="1"/>
    <col min="4871" max="4871" width="16.7109375" bestFit="1" customWidth="1"/>
    <col min="4872" max="4872" width="12.85546875" bestFit="1" customWidth="1"/>
    <col min="5118" max="5118" width="6.5703125" customWidth="1"/>
    <col min="5119" max="5119" width="21.42578125" customWidth="1"/>
    <col min="5120" max="5120" width="16.5703125" customWidth="1"/>
    <col min="5121" max="5121" width="12.5703125" customWidth="1"/>
    <col min="5122" max="5122" width="16.140625" customWidth="1"/>
    <col min="5123" max="5123" width="12.28515625" customWidth="1"/>
    <col min="5124" max="5124" width="11.85546875" customWidth="1"/>
    <col min="5125" max="5125" width="16.42578125" customWidth="1"/>
    <col min="5126" max="5126" width="14.5703125" customWidth="1"/>
    <col min="5127" max="5127" width="16.7109375" bestFit="1" customWidth="1"/>
    <col min="5128" max="5128" width="12.85546875" bestFit="1" customWidth="1"/>
    <col min="5374" max="5374" width="6.5703125" customWidth="1"/>
    <col min="5375" max="5375" width="21.42578125" customWidth="1"/>
    <col min="5376" max="5376" width="16.5703125" customWidth="1"/>
    <col min="5377" max="5377" width="12.5703125" customWidth="1"/>
    <col min="5378" max="5378" width="16.140625" customWidth="1"/>
    <col min="5379" max="5379" width="12.28515625" customWidth="1"/>
    <col min="5380" max="5380" width="11.85546875" customWidth="1"/>
    <col min="5381" max="5381" width="16.42578125" customWidth="1"/>
    <col min="5382" max="5382" width="14.5703125" customWidth="1"/>
    <col min="5383" max="5383" width="16.7109375" bestFit="1" customWidth="1"/>
    <col min="5384" max="5384" width="12.85546875" bestFit="1" customWidth="1"/>
    <col min="5630" max="5630" width="6.5703125" customWidth="1"/>
    <col min="5631" max="5631" width="21.42578125" customWidth="1"/>
    <col min="5632" max="5632" width="16.5703125" customWidth="1"/>
    <col min="5633" max="5633" width="12.5703125" customWidth="1"/>
    <col min="5634" max="5634" width="16.140625" customWidth="1"/>
    <col min="5635" max="5635" width="12.28515625" customWidth="1"/>
    <col min="5636" max="5636" width="11.85546875" customWidth="1"/>
    <col min="5637" max="5637" width="16.42578125" customWidth="1"/>
    <col min="5638" max="5638" width="14.5703125" customWidth="1"/>
    <col min="5639" max="5639" width="16.7109375" bestFit="1" customWidth="1"/>
    <col min="5640" max="5640" width="12.85546875" bestFit="1" customWidth="1"/>
    <col min="5886" max="5886" width="6.5703125" customWidth="1"/>
    <col min="5887" max="5887" width="21.42578125" customWidth="1"/>
    <col min="5888" max="5888" width="16.5703125" customWidth="1"/>
    <col min="5889" max="5889" width="12.5703125" customWidth="1"/>
    <col min="5890" max="5890" width="16.140625" customWidth="1"/>
    <col min="5891" max="5891" width="12.28515625" customWidth="1"/>
    <col min="5892" max="5892" width="11.85546875" customWidth="1"/>
    <col min="5893" max="5893" width="16.42578125" customWidth="1"/>
    <col min="5894" max="5894" width="14.5703125" customWidth="1"/>
    <col min="5895" max="5895" width="16.7109375" bestFit="1" customWidth="1"/>
    <col min="5896" max="5896" width="12.85546875" bestFit="1" customWidth="1"/>
    <col min="6142" max="6142" width="6.5703125" customWidth="1"/>
    <col min="6143" max="6143" width="21.42578125" customWidth="1"/>
    <col min="6144" max="6144" width="16.5703125" customWidth="1"/>
    <col min="6145" max="6145" width="12.5703125" customWidth="1"/>
    <col min="6146" max="6146" width="16.140625" customWidth="1"/>
    <col min="6147" max="6147" width="12.28515625" customWidth="1"/>
    <col min="6148" max="6148" width="11.85546875" customWidth="1"/>
    <col min="6149" max="6149" width="16.42578125" customWidth="1"/>
    <col min="6150" max="6150" width="14.5703125" customWidth="1"/>
    <col min="6151" max="6151" width="16.7109375" bestFit="1" customWidth="1"/>
    <col min="6152" max="6152" width="12.85546875" bestFit="1" customWidth="1"/>
    <col min="6398" max="6398" width="6.5703125" customWidth="1"/>
    <col min="6399" max="6399" width="21.42578125" customWidth="1"/>
    <col min="6400" max="6400" width="16.5703125" customWidth="1"/>
    <col min="6401" max="6401" width="12.5703125" customWidth="1"/>
    <col min="6402" max="6402" width="16.140625" customWidth="1"/>
    <col min="6403" max="6403" width="12.28515625" customWidth="1"/>
    <col min="6404" max="6404" width="11.85546875" customWidth="1"/>
    <col min="6405" max="6405" width="16.42578125" customWidth="1"/>
    <col min="6406" max="6406" width="14.5703125" customWidth="1"/>
    <col min="6407" max="6407" width="16.7109375" bestFit="1" customWidth="1"/>
    <col min="6408" max="6408" width="12.85546875" bestFit="1" customWidth="1"/>
    <col min="6654" max="6654" width="6.5703125" customWidth="1"/>
    <col min="6655" max="6655" width="21.42578125" customWidth="1"/>
    <col min="6656" max="6656" width="16.5703125" customWidth="1"/>
    <col min="6657" max="6657" width="12.5703125" customWidth="1"/>
    <col min="6658" max="6658" width="16.140625" customWidth="1"/>
    <col min="6659" max="6659" width="12.28515625" customWidth="1"/>
    <col min="6660" max="6660" width="11.85546875" customWidth="1"/>
    <col min="6661" max="6661" width="16.42578125" customWidth="1"/>
    <col min="6662" max="6662" width="14.5703125" customWidth="1"/>
    <col min="6663" max="6663" width="16.7109375" bestFit="1" customWidth="1"/>
    <col min="6664" max="6664" width="12.85546875" bestFit="1" customWidth="1"/>
    <col min="6910" max="6910" width="6.5703125" customWidth="1"/>
    <col min="6911" max="6911" width="21.42578125" customWidth="1"/>
    <col min="6912" max="6912" width="16.5703125" customWidth="1"/>
    <col min="6913" max="6913" width="12.5703125" customWidth="1"/>
    <col min="6914" max="6914" width="16.140625" customWidth="1"/>
    <col min="6915" max="6915" width="12.28515625" customWidth="1"/>
    <col min="6916" max="6916" width="11.85546875" customWidth="1"/>
    <col min="6917" max="6917" width="16.42578125" customWidth="1"/>
    <col min="6918" max="6918" width="14.5703125" customWidth="1"/>
    <col min="6919" max="6919" width="16.7109375" bestFit="1" customWidth="1"/>
    <col min="6920" max="6920" width="12.85546875" bestFit="1" customWidth="1"/>
    <col min="7166" max="7166" width="6.5703125" customWidth="1"/>
    <col min="7167" max="7167" width="21.42578125" customWidth="1"/>
    <col min="7168" max="7168" width="16.5703125" customWidth="1"/>
    <col min="7169" max="7169" width="12.5703125" customWidth="1"/>
    <col min="7170" max="7170" width="16.140625" customWidth="1"/>
    <col min="7171" max="7171" width="12.28515625" customWidth="1"/>
    <col min="7172" max="7172" width="11.85546875" customWidth="1"/>
    <col min="7173" max="7173" width="16.42578125" customWidth="1"/>
    <col min="7174" max="7174" width="14.5703125" customWidth="1"/>
    <col min="7175" max="7175" width="16.7109375" bestFit="1" customWidth="1"/>
    <col min="7176" max="7176" width="12.85546875" bestFit="1" customWidth="1"/>
    <col min="7422" max="7422" width="6.5703125" customWidth="1"/>
    <col min="7423" max="7423" width="21.42578125" customWidth="1"/>
    <col min="7424" max="7424" width="16.5703125" customWidth="1"/>
    <col min="7425" max="7425" width="12.5703125" customWidth="1"/>
    <col min="7426" max="7426" width="16.140625" customWidth="1"/>
    <col min="7427" max="7427" width="12.28515625" customWidth="1"/>
    <col min="7428" max="7428" width="11.85546875" customWidth="1"/>
    <col min="7429" max="7429" width="16.42578125" customWidth="1"/>
    <col min="7430" max="7430" width="14.5703125" customWidth="1"/>
    <col min="7431" max="7431" width="16.7109375" bestFit="1" customWidth="1"/>
    <col min="7432" max="7432" width="12.85546875" bestFit="1" customWidth="1"/>
    <col min="7678" max="7678" width="6.5703125" customWidth="1"/>
    <col min="7679" max="7679" width="21.42578125" customWidth="1"/>
    <col min="7680" max="7680" width="16.5703125" customWidth="1"/>
    <col min="7681" max="7681" width="12.5703125" customWidth="1"/>
    <col min="7682" max="7682" width="16.140625" customWidth="1"/>
    <col min="7683" max="7683" width="12.28515625" customWidth="1"/>
    <col min="7684" max="7684" width="11.85546875" customWidth="1"/>
    <col min="7685" max="7685" width="16.42578125" customWidth="1"/>
    <col min="7686" max="7686" width="14.5703125" customWidth="1"/>
    <col min="7687" max="7687" width="16.7109375" bestFit="1" customWidth="1"/>
    <col min="7688" max="7688" width="12.85546875" bestFit="1" customWidth="1"/>
    <col min="7934" max="7934" width="6.5703125" customWidth="1"/>
    <col min="7935" max="7935" width="21.42578125" customWidth="1"/>
    <col min="7936" max="7936" width="16.5703125" customWidth="1"/>
    <col min="7937" max="7937" width="12.5703125" customWidth="1"/>
    <col min="7938" max="7938" width="16.140625" customWidth="1"/>
    <col min="7939" max="7939" width="12.28515625" customWidth="1"/>
    <col min="7940" max="7940" width="11.85546875" customWidth="1"/>
    <col min="7941" max="7941" width="16.42578125" customWidth="1"/>
    <col min="7942" max="7942" width="14.5703125" customWidth="1"/>
    <col min="7943" max="7943" width="16.7109375" bestFit="1" customWidth="1"/>
    <col min="7944" max="7944" width="12.85546875" bestFit="1" customWidth="1"/>
    <col min="8190" max="8190" width="6.5703125" customWidth="1"/>
    <col min="8191" max="8191" width="21.42578125" customWidth="1"/>
    <col min="8192" max="8192" width="16.5703125" customWidth="1"/>
    <col min="8193" max="8193" width="12.5703125" customWidth="1"/>
    <col min="8194" max="8194" width="16.140625" customWidth="1"/>
    <col min="8195" max="8195" width="12.28515625" customWidth="1"/>
    <col min="8196" max="8196" width="11.85546875" customWidth="1"/>
    <col min="8197" max="8197" width="16.42578125" customWidth="1"/>
    <col min="8198" max="8198" width="14.5703125" customWidth="1"/>
    <col min="8199" max="8199" width="16.7109375" bestFit="1" customWidth="1"/>
    <col min="8200" max="8200" width="12.85546875" bestFit="1" customWidth="1"/>
    <col min="8446" max="8446" width="6.5703125" customWidth="1"/>
    <col min="8447" max="8447" width="21.42578125" customWidth="1"/>
    <col min="8448" max="8448" width="16.5703125" customWidth="1"/>
    <col min="8449" max="8449" width="12.5703125" customWidth="1"/>
    <col min="8450" max="8450" width="16.140625" customWidth="1"/>
    <col min="8451" max="8451" width="12.28515625" customWidth="1"/>
    <col min="8452" max="8452" width="11.85546875" customWidth="1"/>
    <col min="8453" max="8453" width="16.42578125" customWidth="1"/>
    <col min="8454" max="8454" width="14.5703125" customWidth="1"/>
    <col min="8455" max="8455" width="16.7109375" bestFit="1" customWidth="1"/>
    <col min="8456" max="8456" width="12.85546875" bestFit="1" customWidth="1"/>
    <col min="8702" max="8702" width="6.5703125" customWidth="1"/>
    <col min="8703" max="8703" width="21.42578125" customWidth="1"/>
    <col min="8704" max="8704" width="16.5703125" customWidth="1"/>
    <col min="8705" max="8705" width="12.5703125" customWidth="1"/>
    <col min="8706" max="8706" width="16.140625" customWidth="1"/>
    <col min="8707" max="8707" width="12.28515625" customWidth="1"/>
    <col min="8708" max="8708" width="11.85546875" customWidth="1"/>
    <col min="8709" max="8709" width="16.42578125" customWidth="1"/>
    <col min="8710" max="8710" width="14.5703125" customWidth="1"/>
    <col min="8711" max="8711" width="16.7109375" bestFit="1" customWidth="1"/>
    <col min="8712" max="8712" width="12.85546875" bestFit="1" customWidth="1"/>
    <col min="8958" max="8958" width="6.5703125" customWidth="1"/>
    <col min="8959" max="8959" width="21.42578125" customWidth="1"/>
    <col min="8960" max="8960" width="16.5703125" customWidth="1"/>
    <col min="8961" max="8961" width="12.5703125" customWidth="1"/>
    <col min="8962" max="8962" width="16.140625" customWidth="1"/>
    <col min="8963" max="8963" width="12.28515625" customWidth="1"/>
    <col min="8964" max="8964" width="11.85546875" customWidth="1"/>
    <col min="8965" max="8965" width="16.42578125" customWidth="1"/>
    <col min="8966" max="8966" width="14.5703125" customWidth="1"/>
    <col min="8967" max="8967" width="16.7109375" bestFit="1" customWidth="1"/>
    <col min="8968" max="8968" width="12.85546875" bestFit="1" customWidth="1"/>
    <col min="9214" max="9214" width="6.5703125" customWidth="1"/>
    <col min="9215" max="9215" width="21.42578125" customWidth="1"/>
    <col min="9216" max="9216" width="16.5703125" customWidth="1"/>
    <col min="9217" max="9217" width="12.5703125" customWidth="1"/>
    <col min="9218" max="9218" width="16.140625" customWidth="1"/>
    <col min="9219" max="9219" width="12.28515625" customWidth="1"/>
    <col min="9220" max="9220" width="11.85546875" customWidth="1"/>
    <col min="9221" max="9221" width="16.42578125" customWidth="1"/>
    <col min="9222" max="9222" width="14.5703125" customWidth="1"/>
    <col min="9223" max="9223" width="16.7109375" bestFit="1" customWidth="1"/>
    <col min="9224" max="9224" width="12.85546875" bestFit="1" customWidth="1"/>
    <col min="9470" max="9470" width="6.5703125" customWidth="1"/>
    <col min="9471" max="9471" width="21.42578125" customWidth="1"/>
    <col min="9472" max="9472" width="16.5703125" customWidth="1"/>
    <col min="9473" max="9473" width="12.5703125" customWidth="1"/>
    <col min="9474" max="9474" width="16.140625" customWidth="1"/>
    <col min="9475" max="9475" width="12.28515625" customWidth="1"/>
    <col min="9476" max="9476" width="11.85546875" customWidth="1"/>
    <col min="9477" max="9477" width="16.42578125" customWidth="1"/>
    <col min="9478" max="9478" width="14.5703125" customWidth="1"/>
    <col min="9479" max="9479" width="16.7109375" bestFit="1" customWidth="1"/>
    <col min="9480" max="9480" width="12.85546875" bestFit="1" customWidth="1"/>
    <col min="9726" max="9726" width="6.5703125" customWidth="1"/>
    <col min="9727" max="9727" width="21.42578125" customWidth="1"/>
    <col min="9728" max="9728" width="16.5703125" customWidth="1"/>
    <col min="9729" max="9729" width="12.5703125" customWidth="1"/>
    <col min="9730" max="9730" width="16.140625" customWidth="1"/>
    <col min="9731" max="9731" width="12.28515625" customWidth="1"/>
    <col min="9732" max="9732" width="11.85546875" customWidth="1"/>
    <col min="9733" max="9733" width="16.42578125" customWidth="1"/>
    <col min="9734" max="9734" width="14.5703125" customWidth="1"/>
    <col min="9735" max="9735" width="16.7109375" bestFit="1" customWidth="1"/>
    <col min="9736" max="9736" width="12.85546875" bestFit="1" customWidth="1"/>
    <col min="9982" max="9982" width="6.5703125" customWidth="1"/>
    <col min="9983" max="9983" width="21.42578125" customWidth="1"/>
    <col min="9984" max="9984" width="16.5703125" customWidth="1"/>
    <col min="9985" max="9985" width="12.5703125" customWidth="1"/>
    <col min="9986" max="9986" width="16.140625" customWidth="1"/>
    <col min="9987" max="9987" width="12.28515625" customWidth="1"/>
    <col min="9988" max="9988" width="11.85546875" customWidth="1"/>
    <col min="9989" max="9989" width="16.42578125" customWidth="1"/>
    <col min="9990" max="9990" width="14.5703125" customWidth="1"/>
    <col min="9991" max="9991" width="16.7109375" bestFit="1" customWidth="1"/>
    <col min="9992" max="9992" width="12.85546875" bestFit="1" customWidth="1"/>
    <col min="10238" max="10238" width="6.5703125" customWidth="1"/>
    <col min="10239" max="10239" width="21.42578125" customWidth="1"/>
    <col min="10240" max="10240" width="16.5703125" customWidth="1"/>
    <col min="10241" max="10241" width="12.5703125" customWidth="1"/>
    <col min="10242" max="10242" width="16.140625" customWidth="1"/>
    <col min="10243" max="10243" width="12.28515625" customWidth="1"/>
    <col min="10244" max="10244" width="11.85546875" customWidth="1"/>
    <col min="10245" max="10245" width="16.42578125" customWidth="1"/>
    <col min="10246" max="10246" width="14.5703125" customWidth="1"/>
    <col min="10247" max="10247" width="16.7109375" bestFit="1" customWidth="1"/>
    <col min="10248" max="10248" width="12.85546875" bestFit="1" customWidth="1"/>
    <col min="10494" max="10494" width="6.5703125" customWidth="1"/>
    <col min="10495" max="10495" width="21.42578125" customWidth="1"/>
    <col min="10496" max="10496" width="16.5703125" customWidth="1"/>
    <col min="10497" max="10497" width="12.5703125" customWidth="1"/>
    <col min="10498" max="10498" width="16.140625" customWidth="1"/>
    <col min="10499" max="10499" width="12.28515625" customWidth="1"/>
    <col min="10500" max="10500" width="11.85546875" customWidth="1"/>
    <col min="10501" max="10501" width="16.42578125" customWidth="1"/>
    <col min="10502" max="10502" width="14.5703125" customWidth="1"/>
    <col min="10503" max="10503" width="16.7109375" bestFit="1" customWidth="1"/>
    <col min="10504" max="10504" width="12.85546875" bestFit="1" customWidth="1"/>
    <col min="10750" max="10750" width="6.5703125" customWidth="1"/>
    <col min="10751" max="10751" width="21.42578125" customWidth="1"/>
    <col min="10752" max="10752" width="16.5703125" customWidth="1"/>
    <col min="10753" max="10753" width="12.5703125" customWidth="1"/>
    <col min="10754" max="10754" width="16.140625" customWidth="1"/>
    <col min="10755" max="10755" width="12.28515625" customWidth="1"/>
    <col min="10756" max="10756" width="11.85546875" customWidth="1"/>
    <col min="10757" max="10757" width="16.42578125" customWidth="1"/>
    <col min="10758" max="10758" width="14.5703125" customWidth="1"/>
    <col min="10759" max="10759" width="16.7109375" bestFit="1" customWidth="1"/>
    <col min="10760" max="10760" width="12.85546875" bestFit="1" customWidth="1"/>
    <col min="11006" max="11006" width="6.5703125" customWidth="1"/>
    <col min="11007" max="11007" width="21.42578125" customWidth="1"/>
    <col min="11008" max="11008" width="16.5703125" customWidth="1"/>
    <col min="11009" max="11009" width="12.5703125" customWidth="1"/>
    <col min="11010" max="11010" width="16.140625" customWidth="1"/>
    <col min="11011" max="11011" width="12.28515625" customWidth="1"/>
    <col min="11012" max="11012" width="11.85546875" customWidth="1"/>
    <col min="11013" max="11013" width="16.42578125" customWidth="1"/>
    <col min="11014" max="11014" width="14.5703125" customWidth="1"/>
    <col min="11015" max="11015" width="16.7109375" bestFit="1" customWidth="1"/>
    <col min="11016" max="11016" width="12.85546875" bestFit="1" customWidth="1"/>
    <col min="11262" max="11262" width="6.5703125" customWidth="1"/>
    <col min="11263" max="11263" width="21.42578125" customWidth="1"/>
    <col min="11264" max="11264" width="16.5703125" customWidth="1"/>
    <col min="11265" max="11265" width="12.5703125" customWidth="1"/>
    <col min="11266" max="11266" width="16.140625" customWidth="1"/>
    <col min="11267" max="11267" width="12.28515625" customWidth="1"/>
    <col min="11268" max="11268" width="11.85546875" customWidth="1"/>
    <col min="11269" max="11269" width="16.42578125" customWidth="1"/>
    <col min="11270" max="11270" width="14.5703125" customWidth="1"/>
    <col min="11271" max="11271" width="16.7109375" bestFit="1" customWidth="1"/>
    <col min="11272" max="11272" width="12.85546875" bestFit="1" customWidth="1"/>
    <col min="11518" max="11518" width="6.5703125" customWidth="1"/>
    <col min="11519" max="11519" width="21.42578125" customWidth="1"/>
    <col min="11520" max="11520" width="16.5703125" customWidth="1"/>
    <col min="11521" max="11521" width="12.5703125" customWidth="1"/>
    <col min="11522" max="11522" width="16.140625" customWidth="1"/>
    <col min="11523" max="11523" width="12.28515625" customWidth="1"/>
    <col min="11524" max="11524" width="11.85546875" customWidth="1"/>
    <col min="11525" max="11525" width="16.42578125" customWidth="1"/>
    <col min="11526" max="11526" width="14.5703125" customWidth="1"/>
    <col min="11527" max="11527" width="16.7109375" bestFit="1" customWidth="1"/>
    <col min="11528" max="11528" width="12.85546875" bestFit="1" customWidth="1"/>
    <col min="11774" max="11774" width="6.5703125" customWidth="1"/>
    <col min="11775" max="11775" width="21.42578125" customWidth="1"/>
    <col min="11776" max="11776" width="16.5703125" customWidth="1"/>
    <col min="11777" max="11777" width="12.5703125" customWidth="1"/>
    <col min="11778" max="11778" width="16.140625" customWidth="1"/>
    <col min="11779" max="11779" width="12.28515625" customWidth="1"/>
    <col min="11780" max="11780" width="11.85546875" customWidth="1"/>
    <col min="11781" max="11781" width="16.42578125" customWidth="1"/>
    <col min="11782" max="11782" width="14.5703125" customWidth="1"/>
    <col min="11783" max="11783" width="16.7109375" bestFit="1" customWidth="1"/>
    <col min="11784" max="11784" width="12.85546875" bestFit="1" customWidth="1"/>
    <col min="12030" max="12030" width="6.5703125" customWidth="1"/>
    <col min="12031" max="12031" width="21.42578125" customWidth="1"/>
    <col min="12032" max="12032" width="16.5703125" customWidth="1"/>
    <col min="12033" max="12033" width="12.5703125" customWidth="1"/>
    <col min="12034" max="12034" width="16.140625" customWidth="1"/>
    <col min="12035" max="12035" width="12.28515625" customWidth="1"/>
    <col min="12036" max="12036" width="11.85546875" customWidth="1"/>
    <col min="12037" max="12037" width="16.42578125" customWidth="1"/>
    <col min="12038" max="12038" width="14.5703125" customWidth="1"/>
    <col min="12039" max="12039" width="16.7109375" bestFit="1" customWidth="1"/>
    <col min="12040" max="12040" width="12.85546875" bestFit="1" customWidth="1"/>
    <col min="12286" max="12286" width="6.5703125" customWidth="1"/>
    <col min="12287" max="12287" width="21.42578125" customWidth="1"/>
    <col min="12288" max="12288" width="16.5703125" customWidth="1"/>
    <col min="12289" max="12289" width="12.5703125" customWidth="1"/>
    <col min="12290" max="12290" width="16.140625" customWidth="1"/>
    <col min="12291" max="12291" width="12.28515625" customWidth="1"/>
    <col min="12292" max="12292" width="11.85546875" customWidth="1"/>
    <col min="12293" max="12293" width="16.42578125" customWidth="1"/>
    <col min="12294" max="12294" width="14.5703125" customWidth="1"/>
    <col min="12295" max="12295" width="16.7109375" bestFit="1" customWidth="1"/>
    <col min="12296" max="12296" width="12.85546875" bestFit="1" customWidth="1"/>
    <col min="12542" max="12542" width="6.5703125" customWidth="1"/>
    <col min="12543" max="12543" width="21.42578125" customWidth="1"/>
    <col min="12544" max="12544" width="16.5703125" customWidth="1"/>
    <col min="12545" max="12545" width="12.5703125" customWidth="1"/>
    <col min="12546" max="12546" width="16.140625" customWidth="1"/>
    <col min="12547" max="12547" width="12.28515625" customWidth="1"/>
    <col min="12548" max="12548" width="11.85546875" customWidth="1"/>
    <col min="12549" max="12549" width="16.42578125" customWidth="1"/>
    <col min="12550" max="12550" width="14.5703125" customWidth="1"/>
    <col min="12551" max="12551" width="16.7109375" bestFit="1" customWidth="1"/>
    <col min="12552" max="12552" width="12.85546875" bestFit="1" customWidth="1"/>
    <col min="12798" max="12798" width="6.5703125" customWidth="1"/>
    <col min="12799" max="12799" width="21.42578125" customWidth="1"/>
    <col min="12800" max="12800" width="16.5703125" customWidth="1"/>
    <col min="12801" max="12801" width="12.5703125" customWidth="1"/>
    <col min="12802" max="12802" width="16.140625" customWidth="1"/>
    <col min="12803" max="12803" width="12.28515625" customWidth="1"/>
    <col min="12804" max="12804" width="11.85546875" customWidth="1"/>
    <col min="12805" max="12805" width="16.42578125" customWidth="1"/>
    <col min="12806" max="12806" width="14.5703125" customWidth="1"/>
    <col min="12807" max="12807" width="16.7109375" bestFit="1" customWidth="1"/>
    <col min="12808" max="12808" width="12.85546875" bestFit="1" customWidth="1"/>
    <col min="13054" max="13054" width="6.5703125" customWidth="1"/>
    <col min="13055" max="13055" width="21.42578125" customWidth="1"/>
    <col min="13056" max="13056" width="16.5703125" customWidth="1"/>
    <col min="13057" max="13057" width="12.5703125" customWidth="1"/>
    <col min="13058" max="13058" width="16.140625" customWidth="1"/>
    <col min="13059" max="13059" width="12.28515625" customWidth="1"/>
    <col min="13060" max="13060" width="11.85546875" customWidth="1"/>
    <col min="13061" max="13061" width="16.42578125" customWidth="1"/>
    <col min="13062" max="13062" width="14.5703125" customWidth="1"/>
    <col min="13063" max="13063" width="16.7109375" bestFit="1" customWidth="1"/>
    <col min="13064" max="13064" width="12.85546875" bestFit="1" customWidth="1"/>
    <col min="13310" max="13310" width="6.5703125" customWidth="1"/>
    <col min="13311" max="13311" width="21.42578125" customWidth="1"/>
    <col min="13312" max="13312" width="16.5703125" customWidth="1"/>
    <col min="13313" max="13313" width="12.5703125" customWidth="1"/>
    <col min="13314" max="13314" width="16.140625" customWidth="1"/>
    <col min="13315" max="13315" width="12.28515625" customWidth="1"/>
    <col min="13316" max="13316" width="11.85546875" customWidth="1"/>
    <col min="13317" max="13317" width="16.42578125" customWidth="1"/>
    <col min="13318" max="13318" width="14.5703125" customWidth="1"/>
    <col min="13319" max="13319" width="16.7109375" bestFit="1" customWidth="1"/>
    <col min="13320" max="13320" width="12.85546875" bestFit="1" customWidth="1"/>
    <col min="13566" max="13566" width="6.5703125" customWidth="1"/>
    <col min="13567" max="13567" width="21.42578125" customWidth="1"/>
    <col min="13568" max="13568" width="16.5703125" customWidth="1"/>
    <col min="13569" max="13569" width="12.5703125" customWidth="1"/>
    <col min="13570" max="13570" width="16.140625" customWidth="1"/>
    <col min="13571" max="13571" width="12.28515625" customWidth="1"/>
    <col min="13572" max="13572" width="11.85546875" customWidth="1"/>
    <col min="13573" max="13573" width="16.42578125" customWidth="1"/>
    <col min="13574" max="13574" width="14.5703125" customWidth="1"/>
    <col min="13575" max="13575" width="16.7109375" bestFit="1" customWidth="1"/>
    <col min="13576" max="13576" width="12.85546875" bestFit="1" customWidth="1"/>
    <col min="13822" max="13822" width="6.5703125" customWidth="1"/>
    <col min="13823" max="13823" width="21.42578125" customWidth="1"/>
    <col min="13824" max="13824" width="16.5703125" customWidth="1"/>
    <col min="13825" max="13825" width="12.5703125" customWidth="1"/>
    <col min="13826" max="13826" width="16.140625" customWidth="1"/>
    <col min="13827" max="13827" width="12.28515625" customWidth="1"/>
    <col min="13828" max="13828" width="11.85546875" customWidth="1"/>
    <col min="13829" max="13829" width="16.42578125" customWidth="1"/>
    <col min="13830" max="13830" width="14.5703125" customWidth="1"/>
    <col min="13831" max="13831" width="16.7109375" bestFit="1" customWidth="1"/>
    <col min="13832" max="13832" width="12.85546875" bestFit="1" customWidth="1"/>
    <col min="14078" max="14078" width="6.5703125" customWidth="1"/>
    <col min="14079" max="14079" width="21.42578125" customWidth="1"/>
    <col min="14080" max="14080" width="16.5703125" customWidth="1"/>
    <col min="14081" max="14081" width="12.5703125" customWidth="1"/>
    <col min="14082" max="14082" width="16.140625" customWidth="1"/>
    <col min="14083" max="14083" width="12.28515625" customWidth="1"/>
    <col min="14084" max="14084" width="11.85546875" customWidth="1"/>
    <col min="14085" max="14085" width="16.42578125" customWidth="1"/>
    <col min="14086" max="14086" width="14.5703125" customWidth="1"/>
    <col min="14087" max="14087" width="16.7109375" bestFit="1" customWidth="1"/>
    <col min="14088" max="14088" width="12.85546875" bestFit="1" customWidth="1"/>
    <col min="14334" max="14334" width="6.5703125" customWidth="1"/>
    <col min="14335" max="14335" width="21.42578125" customWidth="1"/>
    <col min="14336" max="14336" width="16.5703125" customWidth="1"/>
    <col min="14337" max="14337" width="12.5703125" customWidth="1"/>
    <col min="14338" max="14338" width="16.140625" customWidth="1"/>
    <col min="14339" max="14339" width="12.28515625" customWidth="1"/>
    <col min="14340" max="14340" width="11.85546875" customWidth="1"/>
    <col min="14341" max="14341" width="16.42578125" customWidth="1"/>
    <col min="14342" max="14342" width="14.5703125" customWidth="1"/>
    <col min="14343" max="14343" width="16.7109375" bestFit="1" customWidth="1"/>
    <col min="14344" max="14344" width="12.85546875" bestFit="1" customWidth="1"/>
    <col min="14590" max="14590" width="6.5703125" customWidth="1"/>
    <col min="14591" max="14591" width="21.42578125" customWidth="1"/>
    <col min="14592" max="14592" width="16.5703125" customWidth="1"/>
    <col min="14593" max="14593" width="12.5703125" customWidth="1"/>
    <col min="14594" max="14594" width="16.140625" customWidth="1"/>
    <col min="14595" max="14595" width="12.28515625" customWidth="1"/>
    <col min="14596" max="14596" width="11.85546875" customWidth="1"/>
    <col min="14597" max="14597" width="16.42578125" customWidth="1"/>
    <col min="14598" max="14598" width="14.5703125" customWidth="1"/>
    <col min="14599" max="14599" width="16.7109375" bestFit="1" customWidth="1"/>
    <col min="14600" max="14600" width="12.85546875" bestFit="1" customWidth="1"/>
    <col min="14846" max="14846" width="6.5703125" customWidth="1"/>
    <col min="14847" max="14847" width="21.42578125" customWidth="1"/>
    <col min="14848" max="14848" width="16.5703125" customWidth="1"/>
    <col min="14849" max="14849" width="12.5703125" customWidth="1"/>
    <col min="14850" max="14850" width="16.140625" customWidth="1"/>
    <col min="14851" max="14851" width="12.28515625" customWidth="1"/>
    <col min="14852" max="14852" width="11.85546875" customWidth="1"/>
    <col min="14853" max="14853" width="16.42578125" customWidth="1"/>
    <col min="14854" max="14854" width="14.5703125" customWidth="1"/>
    <col min="14855" max="14855" width="16.7109375" bestFit="1" customWidth="1"/>
    <col min="14856" max="14856" width="12.85546875" bestFit="1" customWidth="1"/>
    <col min="15102" max="15102" width="6.5703125" customWidth="1"/>
    <col min="15103" max="15103" width="21.42578125" customWidth="1"/>
    <col min="15104" max="15104" width="16.5703125" customWidth="1"/>
    <col min="15105" max="15105" width="12.5703125" customWidth="1"/>
    <col min="15106" max="15106" width="16.140625" customWidth="1"/>
    <col min="15107" max="15107" width="12.28515625" customWidth="1"/>
    <col min="15108" max="15108" width="11.85546875" customWidth="1"/>
    <col min="15109" max="15109" width="16.42578125" customWidth="1"/>
    <col min="15110" max="15110" width="14.5703125" customWidth="1"/>
    <col min="15111" max="15111" width="16.7109375" bestFit="1" customWidth="1"/>
    <col min="15112" max="15112" width="12.85546875" bestFit="1" customWidth="1"/>
    <col min="15358" max="15358" width="6.5703125" customWidth="1"/>
    <col min="15359" max="15359" width="21.42578125" customWidth="1"/>
    <col min="15360" max="15360" width="16.5703125" customWidth="1"/>
    <col min="15361" max="15361" width="12.5703125" customWidth="1"/>
    <col min="15362" max="15362" width="16.140625" customWidth="1"/>
    <col min="15363" max="15363" width="12.28515625" customWidth="1"/>
    <col min="15364" max="15364" width="11.85546875" customWidth="1"/>
    <col min="15365" max="15365" width="16.42578125" customWidth="1"/>
    <col min="15366" max="15366" width="14.5703125" customWidth="1"/>
    <col min="15367" max="15367" width="16.7109375" bestFit="1" customWidth="1"/>
    <col min="15368" max="15368" width="12.85546875" bestFit="1" customWidth="1"/>
    <col min="15614" max="15614" width="6.5703125" customWidth="1"/>
    <col min="15615" max="15615" width="21.42578125" customWidth="1"/>
    <col min="15616" max="15616" width="16.5703125" customWidth="1"/>
    <col min="15617" max="15617" width="12.5703125" customWidth="1"/>
    <col min="15618" max="15618" width="16.140625" customWidth="1"/>
    <col min="15619" max="15619" width="12.28515625" customWidth="1"/>
    <col min="15620" max="15620" width="11.85546875" customWidth="1"/>
    <col min="15621" max="15621" width="16.42578125" customWidth="1"/>
    <col min="15622" max="15622" width="14.5703125" customWidth="1"/>
    <col min="15623" max="15623" width="16.7109375" bestFit="1" customWidth="1"/>
    <col min="15624" max="15624" width="12.85546875" bestFit="1" customWidth="1"/>
    <col min="15870" max="15870" width="6.5703125" customWidth="1"/>
    <col min="15871" max="15871" width="21.42578125" customWidth="1"/>
    <col min="15872" max="15872" width="16.5703125" customWidth="1"/>
    <col min="15873" max="15873" width="12.5703125" customWidth="1"/>
    <col min="15874" max="15874" width="16.140625" customWidth="1"/>
    <col min="15875" max="15875" width="12.28515625" customWidth="1"/>
    <col min="15876" max="15876" width="11.85546875" customWidth="1"/>
    <col min="15877" max="15877" width="16.42578125" customWidth="1"/>
    <col min="15878" max="15878" width="14.5703125" customWidth="1"/>
    <col min="15879" max="15879" width="16.7109375" bestFit="1" customWidth="1"/>
    <col min="15880" max="15880" width="12.85546875" bestFit="1" customWidth="1"/>
    <col min="16126" max="16126" width="6.5703125" customWidth="1"/>
    <col min="16127" max="16127" width="21.42578125" customWidth="1"/>
    <col min="16128" max="16128" width="16.5703125" customWidth="1"/>
    <col min="16129" max="16129" width="12.5703125" customWidth="1"/>
    <col min="16130" max="16130" width="16.140625" customWidth="1"/>
    <col min="16131" max="16131" width="12.28515625" customWidth="1"/>
    <col min="16132" max="16132" width="11.85546875" customWidth="1"/>
    <col min="16133" max="16133" width="16.42578125" customWidth="1"/>
    <col min="16134" max="16134" width="14.5703125" customWidth="1"/>
    <col min="16135" max="16135" width="16.7109375" bestFit="1" customWidth="1"/>
    <col min="16136" max="16136" width="12.85546875" bestFit="1" customWidth="1"/>
  </cols>
  <sheetData>
    <row r="1" spans="1:13" ht="18.75">
      <c r="A1" s="94"/>
      <c r="B1" s="95"/>
      <c r="C1" s="95"/>
      <c r="D1" s="95"/>
      <c r="E1" s="394" t="s">
        <v>130</v>
      </c>
      <c r="F1" s="394"/>
      <c r="G1" s="394"/>
      <c r="H1" s="394"/>
    </row>
    <row r="2" spans="1:13" ht="78.75" customHeight="1">
      <c r="A2" s="94"/>
      <c r="B2" s="95"/>
      <c r="C2" s="95"/>
      <c r="D2" s="95"/>
      <c r="E2" s="395" t="s">
        <v>131</v>
      </c>
      <c r="F2" s="395"/>
      <c r="G2" s="395"/>
      <c r="H2" s="395"/>
    </row>
    <row r="3" spans="1:13" ht="81" customHeight="1">
      <c r="A3" s="396" t="s">
        <v>366</v>
      </c>
      <c r="B3" s="396"/>
      <c r="C3" s="396"/>
      <c r="D3" s="396"/>
      <c r="E3" s="396"/>
      <c r="F3" s="396"/>
      <c r="G3" s="396"/>
      <c r="H3" s="396"/>
    </row>
    <row r="4" spans="1:13" ht="108" customHeight="1">
      <c r="A4" s="397" t="s">
        <v>9</v>
      </c>
      <c r="B4" s="398" t="s">
        <v>132</v>
      </c>
      <c r="C4" s="96" t="s">
        <v>133</v>
      </c>
      <c r="D4" s="96" t="s">
        <v>134</v>
      </c>
      <c r="E4" s="96" t="s">
        <v>135</v>
      </c>
      <c r="F4" s="96" t="s">
        <v>136</v>
      </c>
      <c r="G4" s="96" t="s">
        <v>137</v>
      </c>
      <c r="H4" s="96" t="s">
        <v>138</v>
      </c>
      <c r="J4" s="268"/>
      <c r="K4" s="269" t="s">
        <v>367</v>
      </c>
      <c r="L4" s="270" t="s">
        <v>157</v>
      </c>
      <c r="M4" s="269" t="s">
        <v>368</v>
      </c>
    </row>
    <row r="5" spans="1:13" ht="18" customHeight="1">
      <c r="A5" s="397"/>
      <c r="B5" s="398"/>
      <c r="C5" s="178" t="s">
        <v>139</v>
      </c>
      <c r="D5" s="178" t="s">
        <v>140</v>
      </c>
      <c r="E5" s="178" t="s">
        <v>139</v>
      </c>
      <c r="F5" s="178" t="s">
        <v>7</v>
      </c>
      <c r="G5" s="178" t="s">
        <v>141</v>
      </c>
      <c r="H5" s="178" t="s">
        <v>142</v>
      </c>
      <c r="J5" s="268"/>
      <c r="K5" s="268"/>
      <c r="L5" s="268"/>
      <c r="M5" s="268"/>
    </row>
    <row r="6" spans="1:13" ht="73.5" customHeight="1">
      <c r="A6" s="176">
        <v>1</v>
      </c>
      <c r="B6" s="177" t="s">
        <v>156</v>
      </c>
      <c r="C6" s="177">
        <f>'свод Обл'!AC9</f>
        <v>1534.204</v>
      </c>
      <c r="D6" s="177">
        <f>'[1]свод Фед'!L41</f>
        <v>0</v>
      </c>
      <c r="E6" s="177">
        <f>D6+C6</f>
        <v>1534.204</v>
      </c>
      <c r="F6" s="175">
        <f>'свод Обл'!AK8</f>
        <v>390</v>
      </c>
      <c r="G6" s="177">
        <f>'[1]свод Фед'!J41</f>
        <v>0</v>
      </c>
      <c r="H6" s="177">
        <f>(E6*F6)+G6</f>
        <v>598339.55999999994</v>
      </c>
      <c r="I6" s="61">
        <f>H6/1000</f>
        <v>598.33955999999989</v>
      </c>
      <c r="J6" s="268"/>
      <c r="K6" s="268">
        <v>309.76</v>
      </c>
      <c r="L6" s="271">
        <f>(K6*100)/F6</f>
        <v>79.425641025641028</v>
      </c>
      <c r="M6" s="268">
        <v>235</v>
      </c>
    </row>
    <row r="7" spans="1:13" ht="27.75" customHeight="1">
      <c r="A7" s="399" t="s">
        <v>178</v>
      </c>
      <c r="B7" s="401" t="str">
        <f>'свод Обл'!AA10</f>
        <v>устройство противопожарных минерализованных полос</v>
      </c>
      <c r="C7" s="177" t="s">
        <v>139</v>
      </c>
      <c r="D7" s="177" t="s">
        <v>140</v>
      </c>
      <c r="E7" s="177" t="s">
        <v>139</v>
      </c>
      <c r="F7" s="177" t="s">
        <v>7</v>
      </c>
      <c r="G7" s="177" t="s">
        <v>141</v>
      </c>
      <c r="H7" s="177" t="s">
        <v>142</v>
      </c>
      <c r="I7" s="61"/>
      <c r="J7" s="268"/>
      <c r="K7" s="268"/>
      <c r="L7" s="268"/>
      <c r="M7" s="268"/>
    </row>
    <row r="8" spans="1:13" ht="19.5" customHeight="1">
      <c r="A8" s="399"/>
      <c r="B8" s="401"/>
      <c r="C8" s="177">
        <f>'свод Обл'!AC10</f>
        <v>449.46758</v>
      </c>
      <c r="D8" s="177">
        <f>'свод Обл'!AN22</f>
        <v>224.78705916337231</v>
      </c>
      <c r="E8" s="177">
        <f>C8+D8</f>
        <v>674.2546391633723</v>
      </c>
      <c r="F8" s="175">
        <f>'свод Обл'!AI22</f>
        <v>504</v>
      </c>
      <c r="G8" s="177">
        <f>'свод Обл'!AL22</f>
        <v>20307.620477341134</v>
      </c>
      <c r="H8" s="177">
        <f>(E8*F8)+G8</f>
        <v>360131.95861568075</v>
      </c>
      <c r="I8" s="61">
        <f t="shared" ref="I8:I21" si="0">H8/1000</f>
        <v>360.13195861568073</v>
      </c>
      <c r="J8" s="268"/>
      <c r="K8" s="268">
        <v>504</v>
      </c>
      <c r="L8" s="271">
        <f>(K8*100)/F8</f>
        <v>100</v>
      </c>
      <c r="M8" s="268">
        <v>365.9</v>
      </c>
    </row>
    <row r="9" spans="1:13" ht="18" customHeight="1">
      <c r="A9" s="399" t="s">
        <v>144</v>
      </c>
      <c r="B9" s="401" t="str">
        <f>'свод Обл'!AA11</f>
        <v>прочистка противопожарных минерализованных полос и их обновление</v>
      </c>
      <c r="C9" s="177" t="s">
        <v>139</v>
      </c>
      <c r="D9" s="177" t="s">
        <v>140</v>
      </c>
      <c r="E9" s="177" t="s">
        <v>139</v>
      </c>
      <c r="F9" s="177" t="s">
        <v>7</v>
      </c>
      <c r="G9" s="177" t="s">
        <v>141</v>
      </c>
      <c r="H9" s="177" t="s">
        <v>142</v>
      </c>
      <c r="I9" s="61"/>
      <c r="J9" s="268"/>
      <c r="K9" s="268"/>
      <c r="L9" s="268"/>
      <c r="M9" s="268"/>
    </row>
    <row r="10" spans="1:13" ht="26.25" customHeight="1">
      <c r="A10" s="399"/>
      <c r="B10" s="401"/>
      <c r="C10" s="192">
        <f>'свод Обл'!AH23</f>
        <v>418.92383999999998</v>
      </c>
      <c r="D10" s="177">
        <f>'свод Обл'!AN23</f>
        <v>209.51156923715629</v>
      </c>
      <c r="E10" s="177">
        <f>C10+D10</f>
        <v>628.43540923715625</v>
      </c>
      <c r="F10" s="175">
        <f>'свод Обл'!AI23</f>
        <v>504</v>
      </c>
      <c r="G10" s="177">
        <f>'свод Обл'!AL23</f>
        <v>18927.608419789431</v>
      </c>
      <c r="H10" s="177">
        <f>(E10*F10)+G10</f>
        <v>335659.05467531615</v>
      </c>
      <c r="I10" s="61">
        <f t="shared" si="0"/>
        <v>335.65905467531616</v>
      </c>
      <c r="J10" s="268"/>
      <c r="K10" s="268"/>
      <c r="L10" s="268"/>
      <c r="M10" s="268"/>
    </row>
    <row r="11" spans="1:13" ht="20.25" customHeight="1">
      <c r="A11" s="399" t="s">
        <v>145</v>
      </c>
      <c r="B11" s="400" t="str">
        <f>'свод Обл'!AA12</f>
        <v>подготовка техники к пожароопасному периоду</v>
      </c>
      <c r="C11" s="177" t="s">
        <v>139</v>
      </c>
      <c r="D11" s="177" t="s">
        <v>140</v>
      </c>
      <c r="E11" s="177" t="s">
        <v>139</v>
      </c>
      <c r="F11" s="177" t="s">
        <v>183</v>
      </c>
      <c r="G11" s="177" t="s">
        <v>141</v>
      </c>
      <c r="H11" s="177" t="s">
        <v>142</v>
      </c>
      <c r="I11" s="61"/>
      <c r="J11" s="268"/>
      <c r="K11" s="268"/>
      <c r="L11" s="268"/>
      <c r="M11" s="268"/>
    </row>
    <row r="12" spans="1:13" ht="21" customHeight="1">
      <c r="A12" s="399"/>
      <c r="B12" s="400"/>
      <c r="C12" s="192">
        <f>'свод Обл'!AH24</f>
        <v>6714.2377999999999</v>
      </c>
      <c r="D12" s="175">
        <f>'свод Обл'!AN24</f>
        <v>3357.9146455580849</v>
      </c>
      <c r="E12" s="177">
        <f>C12+D12</f>
        <v>10072.152445558084</v>
      </c>
      <c r="F12" s="97">
        <f>'свод Обл'!AI24</f>
        <v>94</v>
      </c>
      <c r="G12" s="192">
        <f>'свод Обл'!AL24</f>
        <v>56578.926439573268</v>
      </c>
      <c r="H12" s="177">
        <f>(E12*F12)+G12</f>
        <v>1003361.2563220331</v>
      </c>
      <c r="I12" s="61">
        <f t="shared" si="0"/>
        <v>1003.3612563220331</v>
      </c>
      <c r="J12" s="268"/>
      <c r="K12" s="268">
        <v>94</v>
      </c>
      <c r="L12" s="271">
        <f>(K12*100)/F12</f>
        <v>100</v>
      </c>
      <c r="M12" s="268">
        <v>643.1</v>
      </c>
    </row>
    <row r="13" spans="1:13" ht="21.75" hidden="1" customHeight="1">
      <c r="A13" s="399" t="s">
        <v>179</v>
      </c>
      <c r="B13" s="400" t="str">
        <f>'свод Обл'!AA13</f>
        <v>установка и размещение стендов, знаков и указателей, содержащих информацию о мерах пожарной безопасности в лесах</v>
      </c>
      <c r="C13" s="177" t="s">
        <v>139</v>
      </c>
      <c r="D13" s="177" t="s">
        <v>140</v>
      </c>
      <c r="E13" s="177" t="s">
        <v>139</v>
      </c>
      <c r="F13" s="177" t="s">
        <v>184</v>
      </c>
      <c r="G13" s="177" t="s">
        <v>141</v>
      </c>
      <c r="H13" s="177" t="s">
        <v>142</v>
      </c>
      <c r="I13" s="61"/>
      <c r="J13" s="268"/>
      <c r="K13" s="268"/>
      <c r="L13" s="268"/>
      <c r="M13" s="268"/>
    </row>
    <row r="14" spans="1:13" ht="61.5" hidden="1" customHeight="1">
      <c r="A14" s="399"/>
      <c r="B14" s="400"/>
      <c r="C14" s="192">
        <f>'свод Обл'!AH25</f>
        <v>0</v>
      </c>
      <c r="D14" s="192">
        <f>'свод Обл'!AN25</f>
        <v>0</v>
      </c>
      <c r="E14" s="177">
        <f>C14+D14</f>
        <v>0</v>
      </c>
      <c r="F14" s="97">
        <f>'свод Обл'!AI25</f>
        <v>0</v>
      </c>
      <c r="G14" s="192">
        <f>'свод Обл'!AL25</f>
        <v>0</v>
      </c>
      <c r="H14" s="177">
        <f>(E14*F14)+G14</f>
        <v>0</v>
      </c>
      <c r="I14" s="61">
        <f t="shared" si="0"/>
        <v>0</v>
      </c>
      <c r="J14" s="268"/>
      <c r="K14" s="268"/>
      <c r="L14" s="268"/>
      <c r="M14" s="268"/>
    </row>
    <row r="15" spans="1:13" ht="22.5" hidden="1" customHeight="1">
      <c r="A15" s="399" t="s">
        <v>180</v>
      </c>
      <c r="B15" s="400" t="str">
        <f>'свод Обл'!AA14</f>
        <v xml:space="preserve">благоустройство зон отдыха граждан, пребывающих в лесах </v>
      </c>
      <c r="C15" s="177" t="s">
        <v>139</v>
      </c>
      <c r="D15" s="177" t="s">
        <v>140</v>
      </c>
      <c r="E15" s="177" t="s">
        <v>139</v>
      </c>
      <c r="F15" s="177" t="s">
        <v>184</v>
      </c>
      <c r="G15" s="177" t="s">
        <v>141</v>
      </c>
      <c r="H15" s="177" t="s">
        <v>142</v>
      </c>
      <c r="I15" s="61"/>
      <c r="J15" s="268"/>
      <c r="K15" s="268"/>
      <c r="L15" s="268"/>
      <c r="M15" s="268"/>
    </row>
    <row r="16" spans="1:13" ht="19.5" hidden="1" customHeight="1">
      <c r="A16" s="399"/>
      <c r="B16" s="400"/>
      <c r="C16" s="192">
        <f>'свод Обл'!AH26</f>
        <v>0</v>
      </c>
      <c r="D16" s="192">
        <f>'свод Обл'!AN26</f>
        <v>0</v>
      </c>
      <c r="E16" s="177">
        <f>C16+D16</f>
        <v>0</v>
      </c>
      <c r="F16" s="97">
        <f>'свод Обл'!AI26</f>
        <v>0</v>
      </c>
      <c r="G16" s="192">
        <f>'свод Обл'!AL26</f>
        <v>0</v>
      </c>
      <c r="H16" s="177">
        <f>(E16*F16)+G16</f>
        <v>0</v>
      </c>
      <c r="I16" s="61">
        <f t="shared" si="0"/>
        <v>0</v>
      </c>
      <c r="J16" s="268"/>
      <c r="K16" s="268"/>
      <c r="L16" s="268"/>
      <c r="M16" s="268"/>
    </row>
    <row r="17" spans="1:13" ht="20.25" customHeight="1">
      <c r="A17" s="399" t="s">
        <v>181</v>
      </c>
      <c r="B17" s="400" t="str">
        <f>'свод Обл'!AA15</f>
        <v>обеспечение функционирования  гидротехнических сооружений</v>
      </c>
      <c r="C17" s="177" t="s">
        <v>139</v>
      </c>
      <c r="D17" s="177" t="s">
        <v>140</v>
      </c>
      <c r="E17" s="177" t="s">
        <v>139</v>
      </c>
      <c r="F17" s="177" t="s">
        <v>143</v>
      </c>
      <c r="G17" s="177" t="s">
        <v>141</v>
      </c>
      <c r="H17" s="177" t="s">
        <v>142</v>
      </c>
      <c r="I17" s="61"/>
      <c r="J17" s="268"/>
      <c r="K17" s="268"/>
      <c r="L17" s="268"/>
      <c r="M17" s="268"/>
    </row>
    <row r="18" spans="1:13" ht="20.25" customHeight="1">
      <c r="A18" s="399"/>
      <c r="B18" s="400"/>
      <c r="C18" s="192">
        <f>'свод Обл'!AH27</f>
        <v>1293.3579999999999</v>
      </c>
      <c r="D18" s="192">
        <f>'свод Обл'!AN27</f>
        <v>646.83228379991442</v>
      </c>
      <c r="E18" s="177">
        <f>C18+D18</f>
        <v>1940.1902837999144</v>
      </c>
      <c r="F18" s="97">
        <f>'свод Обл'!AI27</f>
        <v>127</v>
      </c>
      <c r="G18" s="192">
        <f>'свод Обл'!AL27</f>
        <v>14724.908508441231</v>
      </c>
      <c r="H18" s="177">
        <f>(E18*F18)+G18</f>
        <v>261129.07455103035</v>
      </c>
      <c r="I18" s="61">
        <f t="shared" si="0"/>
        <v>261.12907455103033</v>
      </c>
      <c r="J18" s="268"/>
      <c r="K18" s="268">
        <v>59</v>
      </c>
      <c r="L18" s="271">
        <f>(K18*100)/F18</f>
        <v>46.45669291338583</v>
      </c>
      <c r="M18" s="268">
        <v>62.5</v>
      </c>
    </row>
    <row r="19" spans="1:13" ht="21" customHeight="1">
      <c r="A19" s="399" t="s">
        <v>182</v>
      </c>
      <c r="B19" s="400" t="str">
        <f>'свод Обл'!AA16</f>
        <v>обеспечение функционирования пожарно-химических станций</v>
      </c>
      <c r="C19" s="177" t="s">
        <v>139</v>
      </c>
      <c r="D19" s="177" t="s">
        <v>140</v>
      </c>
      <c r="E19" s="177" t="s">
        <v>139</v>
      </c>
      <c r="F19" s="177" t="s">
        <v>143</v>
      </c>
      <c r="G19" s="177" t="s">
        <v>141</v>
      </c>
      <c r="H19" s="177" t="s">
        <v>142</v>
      </c>
      <c r="I19" s="61"/>
      <c r="J19" s="268"/>
      <c r="K19" s="268"/>
      <c r="L19" s="268"/>
      <c r="M19" s="268"/>
    </row>
    <row r="20" spans="1:13" ht="34.5" customHeight="1">
      <c r="A20" s="399"/>
      <c r="B20" s="400"/>
      <c r="C20" s="192">
        <f>'свод Обл'!AH28</f>
        <v>25988</v>
      </c>
      <c r="D20" s="192">
        <f>'свод Обл'!AN28</f>
        <v>12997.079997488849</v>
      </c>
      <c r="E20" s="177">
        <f>C20+D20</f>
        <v>38985.07999748885</v>
      </c>
      <c r="F20" s="97">
        <f>'свод Обл'!AI28</f>
        <v>127</v>
      </c>
      <c r="G20" s="192">
        <f>'свод Обл'!AL28</f>
        <v>295873.93615485489</v>
      </c>
      <c r="H20" s="177">
        <f>(E20*F20)+G20</f>
        <v>5246979.0958359381</v>
      </c>
      <c r="I20" s="61">
        <f t="shared" si="0"/>
        <v>5246.9790958359381</v>
      </c>
      <c r="J20" s="268"/>
      <c r="K20" s="268">
        <v>73</v>
      </c>
      <c r="L20" s="271">
        <f>(K20*100)/F20</f>
        <v>57.480314960629919</v>
      </c>
      <c r="M20" s="268">
        <v>3064.4</v>
      </c>
    </row>
    <row r="21" spans="1:13" ht="35.25" customHeight="1">
      <c r="A21" s="189" t="s">
        <v>146</v>
      </c>
      <c r="B21" s="175" t="s">
        <v>146</v>
      </c>
      <c r="C21" s="177"/>
      <c r="D21" s="177"/>
      <c r="E21" s="177"/>
      <c r="F21" s="177"/>
      <c r="G21" s="177"/>
      <c r="H21" s="177">
        <f>H20+H18+H12+H10+H8+H6+H14+H16</f>
        <v>7805599.9999999981</v>
      </c>
      <c r="I21" s="61">
        <f t="shared" si="0"/>
        <v>7805.5999999999985</v>
      </c>
      <c r="J21" s="268"/>
      <c r="K21" s="268"/>
      <c r="L21" s="268"/>
      <c r="M21" s="268"/>
    </row>
  </sheetData>
  <mergeCells count="19">
    <mergeCell ref="A7:A8"/>
    <mergeCell ref="B7:B8"/>
    <mergeCell ref="A9:A10"/>
    <mergeCell ref="B9:B10"/>
    <mergeCell ref="B11:B12"/>
    <mergeCell ref="A11:A12"/>
    <mergeCell ref="A19:A20"/>
    <mergeCell ref="B19:B20"/>
    <mergeCell ref="B13:B14"/>
    <mergeCell ref="A13:A14"/>
    <mergeCell ref="A15:A16"/>
    <mergeCell ref="B15:B16"/>
    <mergeCell ref="A17:A18"/>
    <mergeCell ref="B17:B18"/>
    <mergeCell ref="E1:H1"/>
    <mergeCell ref="E2:H2"/>
    <mergeCell ref="A3:H3"/>
    <mergeCell ref="A4:A5"/>
    <mergeCell ref="B4:B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18</vt:i4>
      </vt:variant>
    </vt:vector>
  </HeadingPairs>
  <TitlesOfParts>
    <vt:vector size="35" baseType="lpstr">
      <vt:lpstr>Исходные данные</vt:lpstr>
      <vt:lpstr>дор</vt:lpstr>
      <vt:lpstr>шлак</vt:lpstr>
      <vt:lpstr>ЛПО</vt:lpstr>
      <vt:lpstr>патр</vt:lpstr>
      <vt:lpstr>стенд</vt:lpstr>
      <vt:lpstr>благоустр</vt:lpstr>
      <vt:lpstr>свод Обл</vt:lpstr>
      <vt:lpstr>исх обл</vt:lpstr>
      <vt:lpstr>туш </vt:lpstr>
      <vt:lpstr>Благоустройство</vt:lpstr>
      <vt:lpstr>Сод ПХС</vt:lpstr>
      <vt:lpstr>Сод ГТС</vt:lpstr>
      <vt:lpstr>подг техн</vt:lpstr>
      <vt:lpstr>сооб</vt:lpstr>
      <vt:lpstr>Минп</vt:lpstr>
      <vt:lpstr>Проч</vt:lpstr>
      <vt:lpstr>дор!Заголовки_для_печати</vt:lpstr>
      <vt:lpstr>шлак!Заголовки_для_печати</vt:lpstr>
      <vt:lpstr>благоустр!Область_печати</vt:lpstr>
      <vt:lpstr>Благоустройство!Область_печати</vt:lpstr>
      <vt:lpstr>дор!Область_печати</vt:lpstr>
      <vt:lpstr>'исх обл'!Область_печати</vt:lpstr>
      <vt:lpstr>ЛПО!Область_печати</vt:lpstr>
      <vt:lpstr>Минп!Область_печати</vt:lpstr>
      <vt:lpstr>патр!Область_печати</vt:lpstr>
      <vt:lpstr>'подг техн'!Область_печати</vt:lpstr>
      <vt:lpstr>Проч!Область_печати</vt:lpstr>
      <vt:lpstr>'свод Обл'!Область_печати</vt:lpstr>
      <vt:lpstr>'Сод ГТС'!Область_печати</vt:lpstr>
      <vt:lpstr>'Сод ПХС'!Область_печати</vt:lpstr>
      <vt:lpstr>сооб!Область_печати</vt:lpstr>
      <vt:lpstr>стенд!Область_печати</vt:lpstr>
      <vt:lpstr>'туш '!Область_печати</vt:lpstr>
      <vt:lpstr>шлак!Область_печати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User34535</dc:creator>
  <cp:lastModifiedBy>AfanasevaTA</cp:lastModifiedBy>
  <cp:lastPrinted>2015-08-19T12:38:23Z</cp:lastPrinted>
  <dcterms:created xsi:type="dcterms:W3CDTF">2011-04-27T07:08:31Z</dcterms:created>
  <dcterms:modified xsi:type="dcterms:W3CDTF">2015-08-19T13:03:43Z</dcterms:modified>
</cp:coreProperties>
</file>